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420" yWindow="65431" windowWidth="16890" windowHeight="12570" tabRatio="599" activeTab="0"/>
  </bookViews>
  <sheets>
    <sheet name="Übersicht" sheetId="1" r:id="rId1"/>
    <sheet name="Tilgung_jä-V" sheetId="2" r:id="rId2"/>
    <sheet name="Tilgung_mtl-V" sheetId="3" r:id="rId3"/>
    <sheet name="Grafik" sheetId="4" r:id="rId4"/>
  </sheets>
  <definedNames/>
  <calcPr fullCalcOnLoad="1"/>
</workbook>
</file>

<file path=xl/sharedStrings.xml><?xml version="1.0" encoding="utf-8"?>
<sst xmlns="http://schemas.openxmlformats.org/spreadsheetml/2006/main" count="70" uniqueCount="44">
  <si>
    <t xml:space="preserve">  Übersicht über die </t>
  </si>
  <si>
    <t xml:space="preserve">  Hypothekentilgung</t>
  </si>
  <si>
    <t xml:space="preserve">  (E-Mail: Horst.Schmidt@t-online.de)</t>
  </si>
  <si>
    <t>Tilgung einer Hypothek</t>
  </si>
  <si>
    <t xml:space="preserve">        ( Horst.Schmidt@t-online.de)</t>
  </si>
  <si>
    <t>Kapital:</t>
  </si>
  <si>
    <t>J ä h r l i c h e</t>
  </si>
  <si>
    <t>Zinssatz:</t>
  </si>
  <si>
    <t>%</t>
  </si>
  <si>
    <t>veränderbare</t>
  </si>
  <si>
    <t xml:space="preserve"> </t>
  </si>
  <si>
    <t>Tilg-satz</t>
  </si>
  <si>
    <t>Daten</t>
  </si>
  <si>
    <t>V e r r e c h n u n g</t>
  </si>
  <si>
    <t>Annuität:</t>
  </si>
  <si>
    <t>p.M.</t>
  </si>
  <si>
    <t>Summe</t>
  </si>
  <si>
    <t>Zi:Ti</t>
  </si>
  <si>
    <t xml:space="preserve">Jahr </t>
  </si>
  <si>
    <t xml:space="preserve">Schuld: </t>
  </si>
  <si>
    <t xml:space="preserve">Zins: </t>
  </si>
  <si>
    <t xml:space="preserve">Tilgung: </t>
  </si>
  <si>
    <t xml:space="preserve">Restschuld: </t>
  </si>
  <si>
    <t>Zins:</t>
  </si>
  <si>
    <t>Tilgung:</t>
  </si>
  <si>
    <t>jährl. M</t>
  </si>
  <si>
    <t>monastl</t>
  </si>
  <si>
    <t>z=k*p*t/100/360</t>
  </si>
  <si>
    <t>p=z*100/k</t>
  </si>
  <si>
    <t>M o n a t l i c h e</t>
  </si>
  <si>
    <t>Tilg-satz:</t>
  </si>
  <si>
    <t>mtl.</t>
  </si>
  <si>
    <t>Monat</t>
  </si>
  <si>
    <t>Annuität</t>
  </si>
  <si>
    <t>&lt;- 1J.</t>
  </si>
  <si>
    <t>&lt;- 5 J.</t>
  </si>
  <si>
    <t>&lt;- 10 J.</t>
  </si>
  <si>
    <t>Geben Sie in der Tabelle jährl. Verrechnung den Tilgungssatz ein.   z.Zt.</t>
  </si>
  <si>
    <t>Zinsen</t>
  </si>
  <si>
    <t>Tilgung</t>
  </si>
  <si>
    <t>EUR</t>
  </si>
  <si>
    <t>EUR je Jahr</t>
  </si>
  <si>
    <t xml:space="preserve">  (entnommen aus Homepage von http://www.windsurf-schmidt.de/hypzins1.htm)</t>
  </si>
  <si>
    <t>für 10 Jahre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</si>
</sst>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/m/yy"/>
    <numFmt numFmtId="177" formatCode="d/m"/>
    <numFmt numFmtId="178" formatCode="d\-mmm\-yy"/>
    <numFmt numFmtId="179" formatCode="d\-mmm"/>
    <numFmt numFmtId="180" formatCode="mmm\-yy"/>
    <numFmt numFmtId="181" formatCode="h:mm"/>
    <numFmt numFmtId="182" formatCode="h:mm:ss"/>
    <numFmt numFmtId="183" formatCode="d/m/yy\ h:mm"/>
    <numFmt numFmtId="184" formatCode="#,##0&quot;DM&quot;;\ \-#,##0&quot;DM&quot;"/>
    <numFmt numFmtId="185" formatCode="#,##0.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8"/>
      <color indexed="12"/>
      <name val="MS Sans Serif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b/>
      <sz val="16"/>
      <name val="Arial"/>
      <family val="0"/>
    </font>
    <font>
      <i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b/>
      <sz val="14"/>
      <color indexed="8"/>
      <name val="Arial"/>
      <family val="2"/>
    </font>
    <font>
      <sz val="8.25"/>
      <color indexed="8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8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84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8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3" fontId="7" fillId="33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/>
    </xf>
    <xf numFmtId="4" fontId="7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4" fontId="5" fillId="33" borderId="11" xfId="0" applyNumberFormat="1" applyFont="1" applyFill="1" applyBorder="1" applyAlignment="1" applyProtection="1">
      <alignment/>
      <protection/>
    </xf>
    <xf numFmtId="4" fontId="7" fillId="34" borderId="0" xfId="0" applyNumberFormat="1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/>
    </xf>
    <xf numFmtId="3" fontId="12" fillId="33" borderId="0" xfId="0" applyNumberFormat="1" applyFont="1" applyFill="1" applyBorder="1" applyAlignment="1" applyProtection="1">
      <alignment/>
      <protection/>
    </xf>
    <xf numFmtId="185" fontId="12" fillId="0" borderId="0" xfId="0" applyNumberFormat="1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/>
      <protection/>
    </xf>
    <xf numFmtId="3" fontId="12" fillId="0" borderId="11" xfId="0" applyNumberFormat="1" applyFont="1" applyFill="1" applyBorder="1" applyAlignment="1" applyProtection="1">
      <alignment/>
      <protection/>
    </xf>
    <xf numFmtId="3" fontId="12" fillId="33" borderId="11" xfId="0" applyNumberFormat="1" applyFont="1" applyFill="1" applyBorder="1" applyAlignment="1" applyProtection="1">
      <alignment/>
      <protection/>
    </xf>
    <xf numFmtId="185" fontId="12" fillId="0" borderId="11" xfId="0" applyNumberFormat="1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 locked="0"/>
    </xf>
    <xf numFmtId="0" fontId="12" fillId="34" borderId="0" xfId="0" applyFont="1" applyFill="1" applyAlignment="1" applyProtection="1">
      <alignment/>
      <protection locked="0"/>
    </xf>
    <xf numFmtId="184" fontId="12" fillId="34" borderId="0" xfId="0" applyNumberFormat="1" applyFont="1" applyFill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6" fillId="34" borderId="0" xfId="0" applyFont="1" applyFill="1" applyAlignment="1" applyProtection="1">
      <alignment/>
      <protection locked="0"/>
    </xf>
    <xf numFmtId="4" fontId="7" fillId="34" borderId="0" xfId="0" applyNumberFormat="1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0" fontId="12" fillId="34" borderId="0" xfId="0" applyFont="1" applyFill="1" applyAlignment="1">
      <alignment/>
    </xf>
    <xf numFmtId="0" fontId="12" fillId="34" borderId="0" xfId="0" applyFont="1" applyFill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/>
      <protection locked="0"/>
    </xf>
    <xf numFmtId="4" fontId="5" fillId="34" borderId="11" xfId="0" applyNumberFormat="1" applyFont="1" applyFill="1" applyBorder="1" applyAlignment="1" applyProtection="1">
      <alignment/>
      <protection locked="0"/>
    </xf>
    <xf numFmtId="0" fontId="12" fillId="34" borderId="11" xfId="0" applyFont="1" applyFill="1" applyBorder="1" applyAlignment="1" applyProtection="1">
      <alignment/>
      <protection locked="0"/>
    </xf>
    <xf numFmtId="0" fontId="12" fillId="34" borderId="13" xfId="0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Alignment="1">
      <alignment/>
    </xf>
    <xf numFmtId="0" fontId="12" fillId="33" borderId="0" xfId="0" applyFont="1" applyFill="1" applyAlignment="1" applyProtection="1">
      <alignment/>
      <protection locked="0"/>
    </xf>
    <xf numFmtId="4" fontId="12" fillId="33" borderId="0" xfId="0" applyNumberFormat="1" applyFont="1" applyFill="1" applyAlignment="1" applyProtection="1">
      <alignment/>
      <protection locked="0"/>
    </xf>
    <xf numFmtId="4" fontId="12" fillId="33" borderId="0" xfId="0" applyNumberFormat="1" applyFont="1" applyFill="1" applyBorder="1" applyAlignment="1" applyProtection="1">
      <alignment/>
      <protection/>
    </xf>
    <xf numFmtId="184" fontId="13" fillId="34" borderId="10" xfId="0" applyNumberFormat="1" applyFont="1" applyFill="1" applyBorder="1" applyAlignment="1" applyProtection="1">
      <alignment/>
      <protection locked="0"/>
    </xf>
    <xf numFmtId="184" fontId="13" fillId="34" borderId="0" xfId="0" applyNumberFormat="1" applyFont="1" applyFill="1" applyAlignment="1" applyProtection="1">
      <alignment/>
      <protection locked="0"/>
    </xf>
    <xf numFmtId="0" fontId="0" fillId="34" borderId="14" xfId="0" applyFill="1" applyBorder="1" applyAlignment="1">
      <alignment/>
    </xf>
    <xf numFmtId="184" fontId="14" fillId="34" borderId="15" xfId="0" applyNumberFormat="1" applyFont="1" applyFill="1" applyBorder="1" applyAlignment="1" applyProtection="1">
      <alignment/>
      <protection locked="0"/>
    </xf>
    <xf numFmtId="184" fontId="10" fillId="34" borderId="15" xfId="0" applyNumberFormat="1" applyFont="1" applyFill="1" applyBorder="1" applyAlignment="1" applyProtection="1">
      <alignment/>
      <protection locked="0"/>
    </xf>
    <xf numFmtId="0" fontId="0" fillId="34" borderId="15" xfId="0" applyFill="1" applyBorder="1" applyAlignment="1">
      <alignment/>
    </xf>
    <xf numFmtId="0" fontId="12" fillId="34" borderId="16" xfId="0" applyFont="1" applyFill="1" applyBorder="1" applyAlignment="1" applyProtection="1">
      <alignment/>
      <protection locked="0"/>
    </xf>
    <xf numFmtId="0" fontId="0" fillId="34" borderId="17" xfId="0" applyFill="1" applyBorder="1" applyAlignment="1">
      <alignment/>
    </xf>
    <xf numFmtId="0" fontId="12" fillId="34" borderId="18" xfId="0" applyFont="1" applyFill="1" applyBorder="1" applyAlignment="1" applyProtection="1">
      <alignment/>
      <protection locked="0"/>
    </xf>
    <xf numFmtId="184" fontId="7" fillId="0" borderId="10" xfId="0" applyNumberFormat="1" applyFont="1" applyFill="1" applyBorder="1" applyAlignment="1" applyProtection="1">
      <alignment/>
      <protection locked="0"/>
    </xf>
    <xf numFmtId="184" fontId="7" fillId="34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10" fontId="13" fillId="0" borderId="0" xfId="0" applyNumberFormat="1" applyFont="1" applyAlignment="1">
      <alignment/>
    </xf>
    <xf numFmtId="184" fontId="9" fillId="34" borderId="19" xfId="0" applyNumberFormat="1" applyFont="1" applyFill="1" applyBorder="1" applyAlignment="1" applyProtection="1">
      <alignment vertical="top"/>
      <protection locked="0"/>
    </xf>
    <xf numFmtId="184" fontId="10" fillId="34" borderId="19" xfId="0" applyNumberFormat="1" applyFont="1" applyFill="1" applyBorder="1" applyAlignment="1" applyProtection="1">
      <alignment vertical="top"/>
      <protection locked="0"/>
    </xf>
    <xf numFmtId="0" fontId="0" fillId="34" borderId="19" xfId="0" applyFill="1" applyBorder="1" applyAlignment="1">
      <alignment vertical="top"/>
    </xf>
    <xf numFmtId="0" fontId="0" fillId="0" borderId="0" xfId="0" applyFill="1" applyAlignment="1">
      <alignment/>
    </xf>
    <xf numFmtId="0" fontId="10" fillId="35" borderId="2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0" fillId="35" borderId="21" xfId="0" applyFill="1" applyBorder="1" applyAlignment="1">
      <alignment/>
    </xf>
    <xf numFmtId="0" fontId="10" fillId="35" borderId="22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0" fontId="0" fillId="35" borderId="23" xfId="0" applyFill="1" applyBorder="1" applyAlignment="1">
      <alignment/>
    </xf>
    <xf numFmtId="0" fontId="10" fillId="35" borderId="24" xfId="0" applyFont="1" applyFill="1" applyBorder="1" applyAlignment="1">
      <alignment horizontal="left"/>
    </xf>
    <xf numFmtId="0" fontId="10" fillId="35" borderId="25" xfId="0" applyFont="1" applyFill="1" applyBorder="1" applyAlignment="1">
      <alignment horizontal="left"/>
    </xf>
    <xf numFmtId="0" fontId="0" fillId="35" borderId="26" xfId="0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top"/>
      <protection/>
    </xf>
    <xf numFmtId="0" fontId="15" fillId="36" borderId="0" xfId="0" applyFont="1" applyFill="1" applyAlignment="1">
      <alignment/>
    </xf>
    <xf numFmtId="0" fontId="0" fillId="36" borderId="0" xfId="0" applyFill="1" applyAlignment="1">
      <alignment/>
    </xf>
    <xf numFmtId="0" fontId="9" fillId="36" borderId="0" xfId="0" applyFont="1" applyFill="1" applyAlignment="1">
      <alignment/>
    </xf>
    <xf numFmtId="3" fontId="12" fillId="0" borderId="1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Zins/Tilgungsverlaf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5675"/>
          <c:w val="0.69675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'Tilgung_jä-V'!$E$11</c:f>
              <c:strCache>
                <c:ptCount val="1"/>
                <c:pt idx="0">
                  <c:v>Restschuld: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'Tilgung_jä-V'!$A$12:$A$42</c:f>
              <c:numCache/>
            </c:numRef>
          </c:cat>
          <c:val>
            <c:numRef>
              <c:f>'Tilgung_jä-V'!$E$12:$E$42</c:f>
              <c:numCache/>
            </c:numRef>
          </c:val>
          <c:smooth val="0"/>
        </c:ser>
        <c:ser>
          <c:idx val="1"/>
          <c:order val="1"/>
          <c:tx>
            <c:strRef>
              <c:f>'Tilgung_jä-V'!$F$11</c:f>
              <c:strCache>
                <c:ptCount val="1"/>
                <c:pt idx="0">
                  <c:v>Zins: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'Tilgung_jä-V'!$A$12:$A$42</c:f>
              <c:numCache/>
            </c:numRef>
          </c:cat>
          <c:val>
            <c:numRef>
              <c:f>'Tilgung_jä-V'!$F$12:$F$14</c:f>
              <c:numCache/>
            </c:numRef>
          </c:val>
          <c:smooth val="0"/>
        </c:ser>
        <c:ser>
          <c:idx val="2"/>
          <c:order val="2"/>
          <c:tx>
            <c:strRef>
              <c:f>'Tilgung_jä-V'!$F$11</c:f>
              <c:strCache>
                <c:ptCount val="1"/>
                <c:pt idx="0">
                  <c:v>Zins: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'Tilgung_jä-V'!$A$12:$A$42</c:f>
              <c:numCache/>
            </c:numRef>
          </c:cat>
          <c:val>
            <c:numRef>
              <c:f>'Tilgung_jä-V'!$F$12:$F$42</c:f>
              <c:numCache/>
            </c:numRef>
          </c:val>
          <c:smooth val="0"/>
        </c:ser>
        <c:ser>
          <c:idx val="3"/>
          <c:order val="3"/>
          <c:tx>
            <c:strRef>
              <c:f>'Tilgung_jä-V'!$G$11</c:f>
              <c:strCache>
                <c:ptCount val="1"/>
                <c:pt idx="0">
                  <c:v>Tilgung: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'Tilgung_jä-V'!$A$12:$A$42</c:f>
              <c:numCache/>
            </c:numRef>
          </c:cat>
          <c:val>
            <c:numRef>
              <c:f>'Tilgung_jä-V'!$G$12:$G$42</c:f>
              <c:numCache/>
            </c:numRef>
          </c:val>
          <c:smooth val="0"/>
        </c:ser>
        <c:marker val="1"/>
        <c:axId val="41301903"/>
        <c:axId val="5398232"/>
      </c:lineChart>
      <c:catAx>
        <c:axId val="41301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8232"/>
        <c:crosses val="autoZero"/>
        <c:auto val="0"/>
        <c:lblOffset val="100"/>
        <c:tickLblSkip val="3"/>
        <c:noMultiLvlLbl val="0"/>
      </c:catAx>
      <c:valAx>
        <c:axId val="5398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DM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3019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37275"/>
          <c:w val="0.2275"/>
          <c:h val="0.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Zins/Tilgungsverlauf 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"/>
          <c:w val="0.949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'Tilgung_jä-V'!$E$11</c:f>
              <c:strCache>
                <c:ptCount val="1"/>
                <c:pt idx="0">
                  <c:v>Restschuld: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'Tilgung_jä-V'!$A$12:$A$42</c:f>
              <c:numCach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'Tilgung_jä-V'!$E$12:$E$42</c:f>
              <c:numCache>
                <c:ptCount val="31"/>
                <c:pt idx="1">
                  <c:v>147000</c:v>
                </c:pt>
                <c:pt idx="2">
                  <c:v>143850</c:v>
                </c:pt>
                <c:pt idx="3">
                  <c:v>140542.5</c:v>
                </c:pt>
                <c:pt idx="4">
                  <c:v>137069.625</c:v>
                </c:pt>
                <c:pt idx="5">
                  <c:v>133423.10625</c:v>
                </c:pt>
                <c:pt idx="6">
                  <c:v>129594.26156250002</c:v>
                </c:pt>
                <c:pt idx="7">
                  <c:v>125573.97464062502</c:v>
                </c:pt>
                <c:pt idx="8">
                  <c:v>121352.67337265627</c:v>
                </c:pt>
                <c:pt idx="9">
                  <c:v>116920.30704128908</c:v>
                </c:pt>
                <c:pt idx="10">
                  <c:v>112266.32239335353</c:v>
                </c:pt>
                <c:pt idx="11">
                  <c:v>107379.63851302121</c:v>
                </c:pt>
                <c:pt idx="12">
                  <c:v>102248.62043867228</c:v>
                </c:pt>
                <c:pt idx="13">
                  <c:v>96861.0514606059</c:v>
                </c:pt>
                <c:pt idx="14">
                  <c:v>91204.10403363619</c:v>
                </c:pt>
                <c:pt idx="15">
                  <c:v>85264.309235318</c:v>
                </c:pt>
                <c:pt idx="16">
                  <c:v>79027.52469708389</c:v>
                </c:pt>
                <c:pt idx="17">
                  <c:v>72478.90093193809</c:v>
                </c:pt>
                <c:pt idx="18">
                  <c:v>65602.84597853498</c:v>
                </c:pt>
                <c:pt idx="19">
                  <c:v>58382.988277461736</c:v>
                </c:pt>
                <c:pt idx="20">
                  <c:v>50802.13769133482</c:v>
                </c:pt>
                <c:pt idx="21">
                  <c:v>42842.24457590156</c:v>
                </c:pt>
                <c:pt idx="22">
                  <c:v>34484.35680469664</c:v>
                </c:pt>
                <c:pt idx="23">
                  <c:v>25708.574644931472</c:v>
                </c:pt>
                <c:pt idx="24">
                  <c:v>16494.003377178044</c:v>
                </c:pt>
                <c:pt idx="25">
                  <c:v>6818.703546036946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'Tilgung_jä-V'!$F$11</c:f>
              <c:strCache>
                <c:ptCount val="1"/>
                <c:pt idx="0">
                  <c:v>Zins: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'Tilgung_jä-V'!$A$12:$A$42</c:f>
              <c:numCach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'Tilgung_jä-V'!$F$12:$F$14</c:f>
              <c:numCache>
                <c:ptCount val="3"/>
                <c:pt idx="1">
                  <c:v>7500</c:v>
                </c:pt>
                <c:pt idx="2">
                  <c:v>14850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'Tilgung_jä-V'!$F$11</c:f>
              <c:strCache>
                <c:ptCount val="1"/>
                <c:pt idx="0">
                  <c:v>Zins: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'Tilgung_jä-V'!$A$12:$A$42</c:f>
              <c:numCach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'Tilgung_jä-V'!$F$12:$F$42</c:f>
              <c:numCache>
                <c:ptCount val="31"/>
                <c:pt idx="1">
                  <c:v>7500</c:v>
                </c:pt>
                <c:pt idx="2">
                  <c:v>14850</c:v>
                </c:pt>
                <c:pt idx="3">
                  <c:v>22042.5</c:v>
                </c:pt>
                <c:pt idx="4">
                  <c:v>29069.625</c:v>
                </c:pt>
                <c:pt idx="5">
                  <c:v>35923.10625</c:v>
                </c:pt>
                <c:pt idx="6">
                  <c:v>42594.261562499996</c:v>
                </c:pt>
                <c:pt idx="7">
                  <c:v>49073.974640625</c:v>
                </c:pt>
                <c:pt idx="8">
                  <c:v>55352.67337265625</c:v>
                </c:pt>
                <c:pt idx="9">
                  <c:v>61420.30704128907</c:v>
                </c:pt>
                <c:pt idx="10">
                  <c:v>67266.32239335352</c:v>
                </c:pt>
                <c:pt idx="11">
                  <c:v>72879.6385130212</c:v>
                </c:pt>
                <c:pt idx="12">
                  <c:v>78248.62043867227</c:v>
                </c:pt>
                <c:pt idx="13">
                  <c:v>83361.05146060589</c:v>
                </c:pt>
                <c:pt idx="14">
                  <c:v>88204.10403363618</c:v>
                </c:pt>
                <c:pt idx="15">
                  <c:v>92764.30923531798</c:v>
                </c:pt>
                <c:pt idx="16">
                  <c:v>97027.52469708388</c:v>
                </c:pt>
                <c:pt idx="17">
                  <c:v>100978.90093193807</c:v>
                </c:pt>
                <c:pt idx="18">
                  <c:v>104602.84597853497</c:v>
                </c:pt>
                <c:pt idx="19">
                  <c:v>107882.98827746171</c:v>
                </c:pt>
                <c:pt idx="20">
                  <c:v>110802.1376913348</c:v>
                </c:pt>
                <c:pt idx="21">
                  <c:v>113342.24457590155</c:v>
                </c:pt>
                <c:pt idx="22">
                  <c:v>115484.35680469662</c:v>
                </c:pt>
                <c:pt idx="23">
                  <c:v>117208.57464493146</c:v>
                </c:pt>
                <c:pt idx="24">
                  <c:v>118494.00337717803</c:v>
                </c:pt>
                <c:pt idx="25">
                  <c:v>119318.70354603694</c:v>
                </c:pt>
                <c:pt idx="26">
                  <c:v>340.93517730184726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'Tilgung_jä-V'!$G$11</c:f>
              <c:strCache>
                <c:ptCount val="1"/>
                <c:pt idx="0">
                  <c:v>Tilgung: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'Tilgung_jä-V'!$A$12:$A$42</c:f>
              <c:numCach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'Tilgung_jä-V'!$G$12:$G$42</c:f>
              <c:numCache>
                <c:ptCount val="31"/>
                <c:pt idx="1">
                  <c:v>3000</c:v>
                </c:pt>
                <c:pt idx="2">
                  <c:v>6150</c:v>
                </c:pt>
                <c:pt idx="3">
                  <c:v>9457.5</c:v>
                </c:pt>
                <c:pt idx="4">
                  <c:v>12930.375</c:v>
                </c:pt>
                <c:pt idx="5">
                  <c:v>16576.89375</c:v>
                </c:pt>
                <c:pt idx="6">
                  <c:v>20405.7384375</c:v>
                </c:pt>
                <c:pt idx="7">
                  <c:v>24426.025359375</c:v>
                </c:pt>
                <c:pt idx="8">
                  <c:v>28647.326627343748</c:v>
                </c:pt>
                <c:pt idx="9">
                  <c:v>33079.69295871093</c:v>
                </c:pt>
                <c:pt idx="10">
                  <c:v>37733.67760664648</c:v>
                </c:pt>
                <c:pt idx="11">
                  <c:v>42620.3614869788</c:v>
                </c:pt>
                <c:pt idx="12">
                  <c:v>47751.37956132774</c:v>
                </c:pt>
                <c:pt idx="13">
                  <c:v>53138.94853939413</c:v>
                </c:pt>
                <c:pt idx="14">
                  <c:v>58795.89596636383</c:v>
                </c:pt>
                <c:pt idx="15">
                  <c:v>64735.69076468202</c:v>
                </c:pt>
                <c:pt idx="16">
                  <c:v>70972.47530291612</c:v>
                </c:pt>
                <c:pt idx="17">
                  <c:v>77521.09906806193</c:v>
                </c:pt>
                <c:pt idx="18">
                  <c:v>84397.15402146503</c:v>
                </c:pt>
                <c:pt idx="19">
                  <c:v>91617.01172253829</c:v>
                </c:pt>
                <c:pt idx="20">
                  <c:v>99197.8623086652</c:v>
                </c:pt>
                <c:pt idx="21">
                  <c:v>107157.75542409845</c:v>
                </c:pt>
                <c:pt idx="22">
                  <c:v>115515.64319530336</c:v>
                </c:pt>
                <c:pt idx="23">
                  <c:v>124291.42535506852</c:v>
                </c:pt>
                <c:pt idx="24">
                  <c:v>133505.99662282196</c:v>
                </c:pt>
                <c:pt idx="25">
                  <c:v>143181.29645396306</c:v>
                </c:pt>
                <c:pt idx="26">
                  <c:v>150000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9263769"/>
        <c:axId val="23442322"/>
      </c:lineChart>
      <c:catAx>
        <c:axId val="39263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0.03825"/>
              <c:y val="0.07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42322"/>
        <c:crossesAt val="0"/>
        <c:auto val="0"/>
        <c:lblOffset val="100"/>
        <c:tickLblSkip val="1"/>
        <c:noMultiLvlLbl val="0"/>
      </c:catAx>
      <c:valAx>
        <c:axId val="234423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EUR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637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6475"/>
          <c:y val="0.14025"/>
          <c:w val="0.1495"/>
          <c:h val="0.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4</xdr:row>
      <xdr:rowOff>257175</xdr:rowOff>
    </xdr:from>
    <xdr:to>
      <xdr:col>3</xdr:col>
      <xdr:colOff>342900</xdr:colOff>
      <xdr:row>8</xdr:row>
      <xdr:rowOff>123825</xdr:rowOff>
    </xdr:to>
    <xdr:sp>
      <xdr:nvSpPr>
        <xdr:cNvPr id="1" name="Line 8"/>
        <xdr:cNvSpPr>
          <a:spLocks/>
        </xdr:cNvSpPr>
      </xdr:nvSpPr>
      <xdr:spPr>
        <a:xfrm flipH="1">
          <a:off x="1323975" y="933450"/>
          <a:ext cx="13049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342900</xdr:colOff>
      <xdr:row>5</xdr:row>
      <xdr:rowOff>0</xdr:rowOff>
    </xdr:from>
    <xdr:to>
      <xdr:col>3</xdr:col>
      <xdr:colOff>342900</xdr:colOff>
      <xdr:row>8</xdr:row>
      <xdr:rowOff>104775</xdr:rowOff>
    </xdr:to>
    <xdr:sp>
      <xdr:nvSpPr>
        <xdr:cNvPr id="2" name="Line 9"/>
        <xdr:cNvSpPr>
          <a:spLocks/>
        </xdr:cNvSpPr>
      </xdr:nvSpPr>
      <xdr:spPr>
        <a:xfrm>
          <a:off x="2628900" y="9429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342900</xdr:colOff>
      <xdr:row>5</xdr:row>
      <xdr:rowOff>0</xdr:rowOff>
    </xdr:from>
    <xdr:to>
      <xdr:col>5</xdr:col>
      <xdr:colOff>485775</xdr:colOff>
      <xdr:row>8</xdr:row>
      <xdr:rowOff>85725</xdr:rowOff>
    </xdr:to>
    <xdr:sp>
      <xdr:nvSpPr>
        <xdr:cNvPr id="3" name="Line 10"/>
        <xdr:cNvSpPr>
          <a:spLocks/>
        </xdr:cNvSpPr>
      </xdr:nvSpPr>
      <xdr:spPr>
        <a:xfrm>
          <a:off x="2628900" y="942975"/>
          <a:ext cx="1447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314325</xdr:colOff>
      <xdr:row>29</xdr:row>
      <xdr:rowOff>123825</xdr:rowOff>
    </xdr:from>
    <xdr:to>
      <xdr:col>26</xdr:col>
      <xdr:colOff>257175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15859125" y="5638800"/>
        <a:ext cx="4229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11</xdr:row>
      <xdr:rowOff>76200</xdr:rowOff>
    </xdr:from>
    <xdr:to>
      <xdr:col>8</xdr:col>
      <xdr:colOff>47625</xdr:colOff>
      <xdr:row>11</xdr:row>
      <xdr:rowOff>76200</xdr:rowOff>
    </xdr:to>
    <xdr:sp>
      <xdr:nvSpPr>
        <xdr:cNvPr id="2" name="Line 2"/>
        <xdr:cNvSpPr>
          <a:spLocks/>
        </xdr:cNvSpPr>
      </xdr:nvSpPr>
      <xdr:spPr>
        <a:xfrm>
          <a:off x="38100" y="2352675"/>
          <a:ext cx="630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361950</xdr:colOff>
      <xdr:row>4</xdr:row>
      <xdr:rowOff>123825</xdr:rowOff>
    </xdr:from>
    <xdr:to>
      <xdr:col>2</xdr:col>
      <xdr:colOff>676275</xdr:colOff>
      <xdr:row>4</xdr:row>
      <xdr:rowOff>123825</xdr:rowOff>
    </xdr:to>
    <xdr:sp>
      <xdr:nvSpPr>
        <xdr:cNvPr id="3" name="Line 5"/>
        <xdr:cNvSpPr>
          <a:spLocks/>
        </xdr:cNvSpPr>
      </xdr:nvSpPr>
      <xdr:spPr>
        <a:xfrm>
          <a:off x="1914525" y="9144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371475</xdr:colOff>
      <xdr:row>6</xdr:row>
      <xdr:rowOff>104775</xdr:rowOff>
    </xdr:from>
    <xdr:to>
      <xdr:col>2</xdr:col>
      <xdr:colOff>657225</xdr:colOff>
      <xdr:row>6</xdr:row>
      <xdr:rowOff>104775</xdr:rowOff>
    </xdr:to>
    <xdr:sp>
      <xdr:nvSpPr>
        <xdr:cNvPr id="4" name="Line 6"/>
        <xdr:cNvSpPr>
          <a:spLocks/>
        </xdr:cNvSpPr>
      </xdr:nvSpPr>
      <xdr:spPr>
        <a:xfrm>
          <a:off x="1924050" y="1352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657225</xdr:colOff>
      <xdr:row>4</xdr:row>
      <xdr:rowOff>133350</xdr:rowOff>
    </xdr:from>
    <xdr:to>
      <xdr:col>2</xdr:col>
      <xdr:colOff>657225</xdr:colOff>
      <xdr:row>6</xdr:row>
      <xdr:rowOff>133350</xdr:rowOff>
    </xdr:to>
    <xdr:sp>
      <xdr:nvSpPr>
        <xdr:cNvPr id="5" name="Line 7"/>
        <xdr:cNvSpPr>
          <a:spLocks/>
        </xdr:cNvSpPr>
      </xdr:nvSpPr>
      <xdr:spPr>
        <a:xfrm>
          <a:off x="2209800" y="923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114300</xdr:rowOff>
    </xdr:from>
    <xdr:to>
      <xdr:col>3</xdr:col>
      <xdr:colOff>47625</xdr:colOff>
      <xdr:row>5</xdr:row>
      <xdr:rowOff>123825</xdr:rowOff>
    </xdr:to>
    <xdr:sp>
      <xdr:nvSpPr>
        <xdr:cNvPr id="6" name="Line 8"/>
        <xdr:cNvSpPr>
          <a:spLocks/>
        </xdr:cNvSpPr>
      </xdr:nvSpPr>
      <xdr:spPr>
        <a:xfrm flipH="1">
          <a:off x="2352675" y="11334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123825</xdr:rowOff>
    </xdr:from>
    <xdr:to>
      <xdr:col>2</xdr:col>
      <xdr:colOff>781050</xdr:colOff>
      <xdr:row>5</xdr:row>
      <xdr:rowOff>123825</xdr:rowOff>
    </xdr:to>
    <xdr:sp>
      <xdr:nvSpPr>
        <xdr:cNvPr id="7" name="Line 9"/>
        <xdr:cNvSpPr>
          <a:spLocks/>
        </xdr:cNvSpPr>
      </xdr:nvSpPr>
      <xdr:spPr>
        <a:xfrm>
          <a:off x="2209800" y="11430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123825</xdr:rowOff>
    </xdr:from>
    <xdr:to>
      <xdr:col>2</xdr:col>
      <xdr:colOff>685800</xdr:colOff>
      <xdr:row>5</xdr:row>
      <xdr:rowOff>123825</xdr:rowOff>
    </xdr:to>
    <xdr:sp>
      <xdr:nvSpPr>
        <xdr:cNvPr id="8" name="Line 10"/>
        <xdr:cNvSpPr>
          <a:spLocks/>
        </xdr:cNvSpPr>
      </xdr:nvSpPr>
      <xdr:spPr>
        <a:xfrm>
          <a:off x="1933575" y="1143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0.3125</cdr:y>
    </cdr:from>
    <cdr:to>
      <cdr:x>0.24275</cdr:x>
      <cdr:y>0.36825</cdr:y>
    </cdr:to>
    <cdr:sp>
      <cdr:nvSpPr>
        <cdr:cNvPr id="1" name="Text 1"/>
        <cdr:cNvSpPr txBox="1">
          <a:spLocks noChangeArrowheads="1"/>
        </cdr:cNvSpPr>
      </cdr:nvSpPr>
      <cdr:spPr>
        <a:xfrm>
          <a:off x="876300" y="1143000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3366FF"/>
              </a:solidFill>
            </a:rPr>
            <a:t>Restschuld</a:t>
          </a:r>
        </a:p>
      </cdr:txBody>
    </cdr:sp>
  </cdr:relSizeAnchor>
  <cdr:relSizeAnchor xmlns:cdr="http://schemas.openxmlformats.org/drawingml/2006/chartDrawing">
    <cdr:from>
      <cdr:x>0.106</cdr:x>
      <cdr:y>0.61375</cdr:y>
    </cdr:from>
    <cdr:to>
      <cdr:x>0.26875</cdr:x>
      <cdr:y>0.66975</cdr:y>
    </cdr:to>
    <cdr:sp>
      <cdr:nvSpPr>
        <cdr:cNvPr id="2" name="Text 2"/>
        <cdr:cNvSpPr txBox="1">
          <a:spLocks noChangeArrowheads="1"/>
        </cdr:cNvSpPr>
      </cdr:nvSpPr>
      <cdr:spPr>
        <a:xfrm>
          <a:off x="685800" y="2257425"/>
          <a:ext cx="1057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kumulierte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Zinsen</a:t>
          </a:r>
        </a:p>
      </cdr:txBody>
    </cdr:sp>
  </cdr:relSizeAnchor>
  <cdr:relSizeAnchor xmlns:cdr="http://schemas.openxmlformats.org/drawingml/2006/chartDrawing">
    <cdr:from>
      <cdr:x>0.4515</cdr:x>
      <cdr:y>0.27</cdr:y>
    </cdr:from>
    <cdr:to>
      <cdr:x>0.64975</cdr:x>
      <cdr:y>0.325</cdr:y>
    </cdr:to>
    <cdr:sp>
      <cdr:nvSpPr>
        <cdr:cNvPr id="3" name="Text 3"/>
        <cdr:cNvSpPr txBox="1">
          <a:spLocks noChangeArrowheads="1"/>
        </cdr:cNvSpPr>
      </cdr:nvSpPr>
      <cdr:spPr>
        <a:xfrm>
          <a:off x="2943225" y="990600"/>
          <a:ext cx="1295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Summe Tilgungsraten</a:t>
          </a:r>
        </a:p>
      </cdr:txBody>
    </cdr:sp>
  </cdr:relSizeAnchor>
  <cdr:relSizeAnchor xmlns:cdr="http://schemas.openxmlformats.org/drawingml/2006/chartDrawing">
    <cdr:from>
      <cdr:x>0.5</cdr:x>
      <cdr:y>0.5</cdr:y>
    </cdr:from>
    <cdr:to>
      <cdr:x>0.512</cdr:x>
      <cdr:y>0.555</cdr:y>
    </cdr:to>
    <cdr:sp>
      <cdr:nvSpPr>
        <cdr:cNvPr id="4" name="Text 4"/>
        <cdr:cNvSpPr txBox="1">
          <a:spLocks noChangeArrowheads="1"/>
        </cdr:cNvSpPr>
      </cdr:nvSpPr>
      <cdr:spPr>
        <a:xfrm>
          <a:off x="3257550" y="18383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142875</xdr:rowOff>
    </xdr:from>
    <xdr:to>
      <xdr:col>9</xdr:col>
      <xdr:colOff>104775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133350" y="1381125"/>
        <a:ext cx="65246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5" max="5" width="8.140625" style="0" customWidth="1"/>
  </cols>
  <sheetData>
    <row r="1" spans="1:12" ht="12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3.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20.25">
      <c r="A3" s="85"/>
      <c r="B3" s="85"/>
      <c r="C3" s="86" t="s">
        <v>0</v>
      </c>
      <c r="D3" s="87"/>
      <c r="E3" s="88"/>
      <c r="F3" s="85"/>
      <c r="G3" s="85"/>
      <c r="H3" s="85"/>
      <c r="I3" s="85"/>
      <c r="J3" s="85"/>
      <c r="K3" s="85"/>
      <c r="L3" s="85"/>
    </row>
    <row r="4" spans="1:12" ht="6.75" customHeight="1">
      <c r="A4" s="85"/>
      <c r="B4" s="85"/>
      <c r="C4" s="89"/>
      <c r="D4" s="90"/>
      <c r="E4" s="91"/>
      <c r="F4" s="85"/>
      <c r="G4" s="85"/>
      <c r="H4" s="85"/>
      <c r="I4" s="85"/>
      <c r="J4" s="85"/>
      <c r="K4" s="85"/>
      <c r="L4" s="85"/>
    </row>
    <row r="5" spans="1:12" ht="21" thickBot="1">
      <c r="A5" s="85"/>
      <c r="B5" s="85"/>
      <c r="C5" s="92" t="s">
        <v>1</v>
      </c>
      <c r="D5" s="93"/>
      <c r="E5" s="94"/>
      <c r="F5" s="85"/>
      <c r="G5" s="85"/>
      <c r="H5" s="85"/>
      <c r="I5" s="85"/>
      <c r="J5" s="85"/>
      <c r="K5" s="85"/>
      <c r="L5" s="85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2.7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ht="12.7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12.7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2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2.7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2.7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2" ht="12.7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12.7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ht="12.7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spans="1:12" ht="12.7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</row>
    <row r="18" spans="1:12" ht="12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spans="1:12" ht="12.7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2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2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ht="12.7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1:12" ht="12.75">
      <c r="A23" s="85"/>
      <c r="J23" s="85"/>
      <c r="K23" s="85"/>
      <c r="L23" s="85"/>
    </row>
    <row r="24" spans="1:12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 ht="12.75">
      <c r="A25" s="97" t="s">
        <v>42</v>
      </c>
      <c r="B25" s="98"/>
      <c r="C25" s="98"/>
      <c r="D25" s="98"/>
      <c r="E25" s="98"/>
      <c r="F25" s="98"/>
      <c r="G25" s="98"/>
      <c r="H25" s="98"/>
      <c r="I25" s="85"/>
      <c r="J25" s="85"/>
      <c r="K25" s="85"/>
      <c r="L25" s="85"/>
    </row>
    <row r="26" spans="1:12" ht="12.75">
      <c r="A26" s="99" t="s">
        <v>2</v>
      </c>
      <c r="B26" s="98"/>
      <c r="C26" s="98"/>
      <c r="D26" s="98"/>
      <c r="E26" s="98"/>
      <c r="F26" s="98"/>
      <c r="G26" s="98"/>
      <c r="H26" s="98"/>
      <c r="I26" s="85"/>
      <c r="J26" s="85"/>
      <c r="K26" s="85"/>
      <c r="L26" s="85"/>
    </row>
    <row r="27" spans="1:12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2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1:12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</row>
  </sheetData>
  <sheetProtection/>
  <printOptions/>
  <pageMargins left="0.7874015748031497" right="0.7874015748031497" top="0.7874015748031497" bottom="0.7874015748031497" header="0" footer="0"/>
  <pageSetup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4"/>
  <sheetViews>
    <sheetView showGridLines="0" zoomScalePageLayoutView="0" workbookViewId="0" topLeftCell="A1">
      <selection activeCell="K12" sqref="K12"/>
    </sheetView>
  </sheetViews>
  <sheetFormatPr defaultColWidth="10.7109375" defaultRowHeight="12.75"/>
  <cols>
    <col min="1" max="1" width="11.421875" style="1" customWidth="1"/>
    <col min="2" max="5" width="11.8515625" style="1" customWidth="1"/>
    <col min="6" max="6" width="13.57421875" style="1" customWidth="1"/>
    <col min="7" max="7" width="12.57421875" style="1" customWidth="1"/>
    <col min="8" max="8" width="9.421875" style="1" customWidth="1"/>
    <col min="9" max="9" width="10.7109375" style="1" customWidth="1"/>
    <col min="10" max="10" width="12.7109375" style="1" customWidth="1"/>
    <col min="11" max="12" width="10.7109375" style="1" customWidth="1"/>
    <col min="13" max="13" width="12.7109375" style="1" customWidth="1"/>
    <col min="14" max="14" width="13.140625" style="1" customWidth="1"/>
    <col min="15" max="16" width="10.7109375" style="1" customWidth="1"/>
    <col min="17" max="17" width="14.421875" style="1" customWidth="1"/>
    <col min="18" max="16384" width="10.7109375" style="1" customWidth="1"/>
  </cols>
  <sheetData>
    <row r="1" spans="1:17" ht="13.5" thickBot="1">
      <c r="A1"/>
      <c r="B1"/>
      <c r="C1" s="3"/>
      <c r="D1" s="4"/>
      <c r="E1"/>
      <c r="F1"/>
      <c r="G1" s="4"/>
      <c r="H1" s="5"/>
      <c r="I1"/>
      <c r="J1"/>
      <c r="K1"/>
      <c r="L1"/>
      <c r="M1"/>
      <c r="N1"/>
      <c r="O1"/>
      <c r="P1"/>
      <c r="Q1"/>
    </row>
    <row r="2" spans="1:17" ht="20.25">
      <c r="A2"/>
      <c r="B2" s="71"/>
      <c r="C2" s="72" t="s">
        <v>3</v>
      </c>
      <c r="D2" s="73"/>
      <c r="E2" s="74"/>
      <c r="F2" s="75"/>
      <c r="G2" s="4"/>
      <c r="H2" s="5"/>
      <c r="I2"/>
      <c r="J2"/>
      <c r="K2"/>
      <c r="L2"/>
      <c r="M2"/>
      <c r="N2"/>
      <c r="O2"/>
      <c r="P2"/>
      <c r="Q2"/>
    </row>
    <row r="3" spans="1:24" ht="21" thickBot="1">
      <c r="A3" s="9"/>
      <c r="B3" s="76"/>
      <c r="C3" s="82" t="s">
        <v>4</v>
      </c>
      <c r="D3" s="83"/>
      <c r="E3" s="84"/>
      <c r="F3" s="77"/>
      <c r="G3" s="8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7.5" customHeight="1" thickBot="1">
      <c r="A4" s="4"/>
      <c r="B4" s="4"/>
      <c r="C4" s="6"/>
      <c r="D4" s="6"/>
      <c r="E4" s="7"/>
      <c r="F4" s="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18">
      <c r="A5" s="18" t="s">
        <v>5</v>
      </c>
      <c r="B5" s="23">
        <v>150000</v>
      </c>
      <c r="C5" s="24" t="s">
        <v>40</v>
      </c>
      <c r="D5" s="10"/>
      <c r="E5" s="11"/>
      <c r="F5" s="11"/>
      <c r="G5" s="78" t="s">
        <v>6</v>
      </c>
      <c r="H5" s="7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8">
      <c r="A6" s="19" t="s">
        <v>7</v>
      </c>
      <c r="B6" s="25">
        <v>5</v>
      </c>
      <c r="C6" s="26" t="s">
        <v>8</v>
      </c>
      <c r="D6" s="95" t="s">
        <v>9</v>
      </c>
      <c r="E6" s="12"/>
      <c r="F6" s="12"/>
      <c r="G6" s="13" t="s">
        <v>10</v>
      </c>
      <c r="H6" s="1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ht="18">
      <c r="A7" s="20" t="s">
        <v>11</v>
      </c>
      <c r="B7" s="25">
        <v>2</v>
      </c>
      <c r="C7" s="26" t="s">
        <v>8</v>
      </c>
      <c r="D7" s="96" t="s">
        <v>12</v>
      </c>
      <c r="E7" s="12"/>
      <c r="F7" s="12"/>
      <c r="G7" s="13" t="s">
        <v>13</v>
      </c>
      <c r="H7" s="1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8">
      <c r="A8" s="20"/>
      <c r="B8" s="29"/>
      <c r="C8" s="30"/>
      <c r="D8" s="12"/>
      <c r="E8" s="12"/>
      <c r="F8" s="12"/>
      <c r="G8" s="13"/>
      <c r="H8" s="1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15">
      <c r="A9" s="58" t="s">
        <v>14</v>
      </c>
      <c r="B9" s="16">
        <f>$B$5*($B$6+$B$7)/100</f>
        <v>10500</v>
      </c>
      <c r="C9" s="15" t="s">
        <v>41</v>
      </c>
      <c r="D9" s="28">
        <f>B9/12</f>
        <v>875</v>
      </c>
      <c r="E9" s="27" t="s">
        <v>15</v>
      </c>
      <c r="F9" s="15"/>
      <c r="G9" s="15"/>
      <c r="H9" s="5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15">
      <c r="A10" s="12"/>
      <c r="B10" s="12"/>
      <c r="C10" s="12"/>
      <c r="D10" s="12"/>
      <c r="E10" s="12"/>
      <c r="F10" s="21" t="s">
        <v>16</v>
      </c>
      <c r="G10" s="21" t="s">
        <v>16</v>
      </c>
      <c r="H10" s="22" t="s">
        <v>17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15">
      <c r="A11" s="12" t="s">
        <v>18</v>
      </c>
      <c r="B11" s="12" t="s">
        <v>19</v>
      </c>
      <c r="C11" s="12" t="s">
        <v>20</v>
      </c>
      <c r="D11" s="12" t="s">
        <v>21</v>
      </c>
      <c r="E11" s="26" t="s">
        <v>22</v>
      </c>
      <c r="F11" s="21" t="s">
        <v>23</v>
      </c>
      <c r="G11" s="21" t="s">
        <v>24</v>
      </c>
      <c r="H11" s="1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ht="14.25">
      <c r="A13" s="31">
        <v>1</v>
      </c>
      <c r="B13" s="32">
        <f>B5</f>
        <v>150000</v>
      </c>
      <c r="C13" s="33">
        <f aca="true" t="shared" si="0" ref="C13:C33">B13*$B$6/100</f>
        <v>7500</v>
      </c>
      <c r="D13" s="33">
        <f aca="true" t="shared" si="1" ref="D13:D33">$B$9-C13</f>
        <v>3000</v>
      </c>
      <c r="E13" s="34">
        <f aca="true" t="shared" si="2" ref="E13:E33">B13-D13</f>
        <v>147000</v>
      </c>
      <c r="F13" s="33">
        <f>C13</f>
        <v>7500</v>
      </c>
      <c r="G13" s="33">
        <f>D13</f>
        <v>3000</v>
      </c>
      <c r="H13" s="35">
        <f aca="true" t="shared" si="3" ref="H13:H33">F13/G13</f>
        <v>2.5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ht="14.25">
      <c r="A14" s="36">
        <f aca="true" t="shared" si="4" ref="A14:A43">A13+1</f>
        <v>2</v>
      </c>
      <c r="B14" s="37">
        <f aca="true" t="shared" si="5" ref="B14:B33">E13</f>
        <v>147000</v>
      </c>
      <c r="C14" s="37">
        <f t="shared" si="0"/>
        <v>7350</v>
      </c>
      <c r="D14" s="37">
        <f aca="true" t="shared" si="6" ref="D14:D26">IF(B14&gt;$B$9,$B$9-C14,B14)</f>
        <v>3150</v>
      </c>
      <c r="E14" s="37">
        <f t="shared" si="2"/>
        <v>143850</v>
      </c>
      <c r="F14" s="37">
        <f aca="true" t="shared" si="7" ref="F14:F26">IF(E14=0,C14,F13+C14)</f>
        <v>14850</v>
      </c>
      <c r="G14" s="37">
        <f aca="true" t="shared" si="8" ref="G14:G26">IF(B14=0,0,G13+D14)</f>
        <v>6150</v>
      </c>
      <c r="H14" s="39">
        <f aca="true" t="shared" si="9" ref="H14:H26">IF(B14=0,0,F14/G14)</f>
        <v>2.4146341463414633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ht="14.25">
      <c r="A15" s="36">
        <f t="shared" si="4"/>
        <v>3</v>
      </c>
      <c r="B15" s="37">
        <f t="shared" si="5"/>
        <v>143850</v>
      </c>
      <c r="C15" s="37">
        <f t="shared" si="0"/>
        <v>7192.5</v>
      </c>
      <c r="D15" s="37">
        <f t="shared" si="6"/>
        <v>3307.5</v>
      </c>
      <c r="E15" s="37">
        <f t="shared" si="2"/>
        <v>140542.5</v>
      </c>
      <c r="F15" s="37">
        <f t="shared" si="7"/>
        <v>22042.5</v>
      </c>
      <c r="G15" s="37">
        <f t="shared" si="8"/>
        <v>9457.5</v>
      </c>
      <c r="H15" s="39">
        <f t="shared" si="9"/>
        <v>2.330689928628073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14.25">
      <c r="A16" s="36">
        <f t="shared" si="4"/>
        <v>4</v>
      </c>
      <c r="B16" s="37">
        <f t="shared" si="5"/>
        <v>140542.5</v>
      </c>
      <c r="C16" s="37">
        <f t="shared" si="0"/>
        <v>7027.125</v>
      </c>
      <c r="D16" s="37">
        <f t="shared" si="6"/>
        <v>3472.875</v>
      </c>
      <c r="E16" s="37">
        <f t="shared" si="2"/>
        <v>137069.625</v>
      </c>
      <c r="F16" s="37">
        <f t="shared" si="7"/>
        <v>29069.625</v>
      </c>
      <c r="G16" s="37">
        <f t="shared" si="8"/>
        <v>12930.375</v>
      </c>
      <c r="H16" s="39">
        <f t="shared" si="9"/>
        <v>2.248165656448479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14.25">
      <c r="A17" s="40">
        <f t="shared" si="4"/>
        <v>5</v>
      </c>
      <c r="B17" s="38">
        <f t="shared" si="5"/>
        <v>137069.625</v>
      </c>
      <c r="C17" s="38">
        <f t="shared" si="0"/>
        <v>6853.48125</v>
      </c>
      <c r="D17" s="37">
        <f t="shared" si="6"/>
        <v>3646.51875</v>
      </c>
      <c r="E17" s="37">
        <f t="shared" si="2"/>
        <v>133423.10625</v>
      </c>
      <c r="F17" s="37">
        <f t="shared" si="7"/>
        <v>35923.10625</v>
      </c>
      <c r="G17" s="37">
        <f t="shared" si="8"/>
        <v>16576.89375</v>
      </c>
      <c r="H17" s="39">
        <f t="shared" si="9"/>
        <v>2.1670589672446927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4.25">
      <c r="A18" s="36">
        <f t="shared" si="4"/>
        <v>6</v>
      </c>
      <c r="B18" s="37">
        <f t="shared" si="5"/>
        <v>133423.10625</v>
      </c>
      <c r="C18" s="37">
        <f t="shared" si="0"/>
        <v>6671.1553125</v>
      </c>
      <c r="D18" s="37">
        <f t="shared" si="6"/>
        <v>3828.8446875</v>
      </c>
      <c r="E18" s="37">
        <f t="shared" si="2"/>
        <v>129594.26156250002</v>
      </c>
      <c r="F18" s="37">
        <f t="shared" si="7"/>
        <v>42594.261562499996</v>
      </c>
      <c r="G18" s="37">
        <f t="shared" si="8"/>
        <v>20405.7384375</v>
      </c>
      <c r="H18" s="39">
        <f t="shared" si="9"/>
        <v>2.0873668303139543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4.25">
      <c r="A19" s="36">
        <f t="shared" si="4"/>
        <v>7</v>
      </c>
      <c r="B19" s="37">
        <f t="shared" si="5"/>
        <v>129594.26156250002</v>
      </c>
      <c r="C19" s="37">
        <f t="shared" si="0"/>
        <v>6479.713078125001</v>
      </c>
      <c r="D19" s="37">
        <f t="shared" si="6"/>
        <v>4020.2869218749993</v>
      </c>
      <c r="E19" s="37">
        <f t="shared" si="2"/>
        <v>125573.97464062502</v>
      </c>
      <c r="F19" s="37">
        <f t="shared" si="7"/>
        <v>49073.974640625</v>
      </c>
      <c r="G19" s="37">
        <f t="shared" si="8"/>
        <v>24426.025359375</v>
      </c>
      <c r="H19" s="39">
        <f t="shared" si="9"/>
        <v>2.009085551931183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4.25">
      <c r="A20" s="36">
        <f t="shared" si="4"/>
        <v>8</v>
      </c>
      <c r="B20" s="37">
        <f t="shared" si="5"/>
        <v>125573.97464062502</v>
      </c>
      <c r="C20" s="37">
        <f t="shared" si="0"/>
        <v>6278.698732031251</v>
      </c>
      <c r="D20" s="37">
        <f t="shared" si="6"/>
        <v>4221.301267968749</v>
      </c>
      <c r="E20" s="37">
        <f t="shared" si="2"/>
        <v>121352.67337265627</v>
      </c>
      <c r="F20" s="37">
        <f t="shared" si="7"/>
        <v>55352.67337265625</v>
      </c>
      <c r="G20" s="37">
        <f t="shared" si="8"/>
        <v>28647.326627343748</v>
      </c>
      <c r="H20" s="39">
        <f t="shared" si="9"/>
        <v>1.9322107815750726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4.25">
      <c r="A21" s="36">
        <f t="shared" si="4"/>
        <v>9</v>
      </c>
      <c r="B21" s="37">
        <f t="shared" si="5"/>
        <v>121352.67337265627</v>
      </c>
      <c r="C21" s="37">
        <f t="shared" si="0"/>
        <v>6067.633668632813</v>
      </c>
      <c r="D21" s="37">
        <f t="shared" si="6"/>
        <v>4432.366331367187</v>
      </c>
      <c r="E21" s="37">
        <f t="shared" si="2"/>
        <v>116920.30704128908</v>
      </c>
      <c r="F21" s="37">
        <f t="shared" si="7"/>
        <v>61420.30704128907</v>
      </c>
      <c r="G21" s="37">
        <f t="shared" si="8"/>
        <v>33079.69295871093</v>
      </c>
      <c r="H21" s="39">
        <f t="shared" si="9"/>
        <v>1.8567375192373166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4.25">
      <c r="A22" s="40">
        <v>10</v>
      </c>
      <c r="B22" s="38">
        <f t="shared" si="5"/>
        <v>116920.30704128908</v>
      </c>
      <c r="C22" s="38">
        <f t="shared" si="0"/>
        <v>5846.0153520644535</v>
      </c>
      <c r="D22" s="37">
        <f t="shared" si="6"/>
        <v>4653.9846479355465</v>
      </c>
      <c r="E22" s="37">
        <f t="shared" si="2"/>
        <v>112266.32239335353</v>
      </c>
      <c r="F22" s="37">
        <f t="shared" si="7"/>
        <v>67266.32239335352</v>
      </c>
      <c r="G22" s="37">
        <f t="shared" si="8"/>
        <v>37733.67760664648</v>
      </c>
      <c r="H22" s="39">
        <f t="shared" si="9"/>
        <v>1.7826601237909847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4.25">
      <c r="A23" s="36">
        <f t="shared" si="4"/>
        <v>11</v>
      </c>
      <c r="B23" s="37">
        <f t="shared" si="5"/>
        <v>112266.32239335353</v>
      </c>
      <c r="C23" s="37">
        <f t="shared" si="0"/>
        <v>5613.316119667677</v>
      </c>
      <c r="D23" s="37">
        <f t="shared" si="6"/>
        <v>4886.683880332323</v>
      </c>
      <c r="E23" s="37">
        <f t="shared" si="2"/>
        <v>107379.63851302121</v>
      </c>
      <c r="F23" s="37">
        <f t="shared" si="7"/>
        <v>72879.6385130212</v>
      </c>
      <c r="G23" s="37">
        <f t="shared" si="8"/>
        <v>42620.3614869788</v>
      </c>
      <c r="H23" s="39">
        <f t="shared" si="9"/>
        <v>1.7099723223907215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4.25">
      <c r="A24" s="36">
        <f t="shared" si="4"/>
        <v>12</v>
      </c>
      <c r="B24" s="37">
        <f t="shared" si="5"/>
        <v>107379.63851302121</v>
      </c>
      <c r="C24" s="37">
        <f t="shared" si="0"/>
        <v>5368.981925651061</v>
      </c>
      <c r="D24" s="37">
        <f t="shared" si="6"/>
        <v>5131.018074348939</v>
      </c>
      <c r="E24" s="37">
        <f t="shared" si="2"/>
        <v>102248.62043867228</v>
      </c>
      <c r="F24" s="37">
        <f t="shared" si="7"/>
        <v>78248.62043867227</v>
      </c>
      <c r="G24" s="37">
        <f t="shared" si="8"/>
        <v>47751.37956132774</v>
      </c>
      <c r="H24" s="39">
        <f t="shared" si="9"/>
        <v>1.6386672208742474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4.25">
      <c r="A25" s="36">
        <f t="shared" si="4"/>
        <v>13</v>
      </c>
      <c r="B25" s="37">
        <f t="shared" si="5"/>
        <v>102248.62043867228</v>
      </c>
      <c r="C25" s="37">
        <f t="shared" si="0"/>
        <v>5112.431021933614</v>
      </c>
      <c r="D25" s="37">
        <f t="shared" si="6"/>
        <v>5387.568978066386</v>
      </c>
      <c r="E25" s="37">
        <f t="shared" si="2"/>
        <v>96861.0514606059</v>
      </c>
      <c r="F25" s="37">
        <f t="shared" si="7"/>
        <v>83361.05146060589</v>
      </c>
      <c r="G25" s="37">
        <f t="shared" si="8"/>
        <v>53138.94853939413</v>
      </c>
      <c r="H25" s="39">
        <f t="shared" si="9"/>
        <v>1.568737315131609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4.25">
      <c r="A26" s="36">
        <f t="shared" si="4"/>
        <v>14</v>
      </c>
      <c r="B26" s="37">
        <f t="shared" si="5"/>
        <v>96861.0514606059</v>
      </c>
      <c r="C26" s="37">
        <f t="shared" si="0"/>
        <v>4843.052573030295</v>
      </c>
      <c r="D26" s="37">
        <f t="shared" si="6"/>
        <v>5656.947426969705</v>
      </c>
      <c r="E26" s="37">
        <f t="shared" si="2"/>
        <v>91204.10403363619</v>
      </c>
      <c r="F26" s="37">
        <f t="shared" si="7"/>
        <v>88204.10403363618</v>
      </c>
      <c r="G26" s="37">
        <f t="shared" si="8"/>
        <v>58795.89596636383</v>
      </c>
      <c r="H26" s="39">
        <f t="shared" si="9"/>
        <v>1.500174503405753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4.25">
      <c r="A27" s="36">
        <f t="shared" si="4"/>
        <v>15</v>
      </c>
      <c r="B27" s="37">
        <f t="shared" si="5"/>
        <v>91204.10403363619</v>
      </c>
      <c r="C27" s="37">
        <f t="shared" si="0"/>
        <v>4560.205201681809</v>
      </c>
      <c r="D27" s="37">
        <f>IF(B27&gt;$B$9,$B$9-C27,B27)</f>
        <v>5939.794798318191</v>
      </c>
      <c r="E27" s="37">
        <f>B27-D27</f>
        <v>85264.309235318</v>
      </c>
      <c r="F27" s="37">
        <f>IF(E27=0,C27,F26+C27)</f>
        <v>92764.30923531798</v>
      </c>
      <c r="G27" s="37">
        <f>IF(B27=0,0,G26+D27)</f>
        <v>64735.69076468202</v>
      </c>
      <c r="H27" s="39">
        <f>IF(B27=0,0,F27/G27)</f>
        <v>1.4329700994853305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4.25">
      <c r="A28" s="36">
        <f t="shared" si="4"/>
        <v>16</v>
      </c>
      <c r="B28" s="37">
        <f t="shared" si="5"/>
        <v>85264.309235318</v>
      </c>
      <c r="C28" s="37">
        <f t="shared" si="0"/>
        <v>4263.2154617659</v>
      </c>
      <c r="D28" s="37">
        <f aca="true" t="shared" si="10" ref="D28:D43">IF(B28&gt;$B$9,$B$9-C28,B28)</f>
        <v>6236.7845382341</v>
      </c>
      <c r="E28" s="37">
        <f t="shared" si="2"/>
        <v>79027.52469708389</v>
      </c>
      <c r="F28" s="37">
        <f>IF(E28=0,C28,F27+C28)</f>
        <v>97027.52469708388</v>
      </c>
      <c r="G28" s="37">
        <f>IF(B28=0,0,G27+D28)</f>
        <v>70972.47530291612</v>
      </c>
      <c r="H28" s="39">
        <f>IF(B28=0,0,F28/G28)</f>
        <v>1.367114846748162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4.25">
      <c r="A29" s="36">
        <f t="shared" si="4"/>
        <v>17</v>
      </c>
      <c r="B29" s="37">
        <f t="shared" si="5"/>
        <v>79027.52469708389</v>
      </c>
      <c r="C29" s="37">
        <f t="shared" si="0"/>
        <v>3951.3762348541945</v>
      </c>
      <c r="D29" s="37">
        <f t="shared" si="10"/>
        <v>6548.623765145805</v>
      </c>
      <c r="E29" s="37">
        <f t="shared" si="2"/>
        <v>72478.90093193809</v>
      </c>
      <c r="F29" s="37">
        <f aca="true" t="shared" si="11" ref="F29:F43">IF(E29=0,C29,F28+C29)</f>
        <v>100978.90093193807</v>
      </c>
      <c r="G29" s="37">
        <f aca="true" t="shared" si="12" ref="G29:G43">IF(B29=0,0,G28+D29)</f>
        <v>77521.09906806193</v>
      </c>
      <c r="H29" s="39">
        <f aca="true" t="shared" si="13" ref="H29:H43">IF(F29=0,0,F29/G29)</f>
        <v>1.3025989330115235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4.25">
      <c r="A30" s="36">
        <f t="shared" si="4"/>
        <v>18</v>
      </c>
      <c r="B30" s="37">
        <f t="shared" si="5"/>
        <v>72478.90093193809</v>
      </c>
      <c r="C30" s="37">
        <f t="shared" si="0"/>
        <v>3623.9450465969044</v>
      </c>
      <c r="D30" s="37">
        <f t="shared" si="10"/>
        <v>6876.054953403096</v>
      </c>
      <c r="E30" s="37">
        <f t="shared" si="2"/>
        <v>65602.84597853498</v>
      </c>
      <c r="F30" s="37">
        <f t="shared" si="11"/>
        <v>104602.84597853497</v>
      </c>
      <c r="G30" s="37">
        <f t="shared" si="12"/>
        <v>84397.15402146503</v>
      </c>
      <c r="H30" s="39">
        <f t="shared" si="13"/>
        <v>1.2394120061433702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4.25">
      <c r="A31" s="36">
        <f t="shared" si="4"/>
        <v>19</v>
      </c>
      <c r="B31" s="37">
        <f t="shared" si="5"/>
        <v>65602.84597853498</v>
      </c>
      <c r="C31" s="37">
        <f t="shared" si="0"/>
        <v>3280.1422989267494</v>
      </c>
      <c r="D31" s="37">
        <f t="shared" si="10"/>
        <v>7219.857701073251</v>
      </c>
      <c r="E31" s="37">
        <f t="shared" si="2"/>
        <v>58382.988277461736</v>
      </c>
      <c r="F31" s="37">
        <f t="shared" si="11"/>
        <v>107882.98827746171</v>
      </c>
      <c r="G31" s="37">
        <f t="shared" si="12"/>
        <v>91617.01172253829</v>
      </c>
      <c r="H31" s="39">
        <f t="shared" si="13"/>
        <v>1.1775431903867906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4.25">
      <c r="A32" s="36">
        <f t="shared" si="4"/>
        <v>20</v>
      </c>
      <c r="B32" s="37">
        <f t="shared" si="5"/>
        <v>58382.988277461736</v>
      </c>
      <c r="C32" s="37">
        <f t="shared" si="0"/>
        <v>2919.149413873087</v>
      </c>
      <c r="D32" s="37">
        <f t="shared" si="10"/>
        <v>7580.850586126913</v>
      </c>
      <c r="E32" s="37">
        <f t="shared" si="2"/>
        <v>50802.13769133482</v>
      </c>
      <c r="F32" s="37">
        <f t="shared" si="11"/>
        <v>110802.1376913348</v>
      </c>
      <c r="G32" s="37">
        <f t="shared" si="12"/>
        <v>99197.8623086652</v>
      </c>
      <c r="H32" s="39">
        <f t="shared" si="13"/>
        <v>1.116981103348393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4.25">
      <c r="A33" s="36">
        <f t="shared" si="4"/>
        <v>21</v>
      </c>
      <c r="B33" s="37">
        <f t="shared" si="5"/>
        <v>50802.13769133482</v>
      </c>
      <c r="C33" s="37">
        <f t="shared" si="0"/>
        <v>2540.106884566741</v>
      </c>
      <c r="D33" s="37">
        <f t="shared" si="10"/>
        <v>7959.893115433259</v>
      </c>
      <c r="E33" s="37">
        <f t="shared" si="2"/>
        <v>42842.24457590156</v>
      </c>
      <c r="F33" s="37">
        <f t="shared" si="11"/>
        <v>113342.24457590155</v>
      </c>
      <c r="G33" s="37">
        <f t="shared" si="12"/>
        <v>107157.75542409845</v>
      </c>
      <c r="H33" s="39">
        <f t="shared" si="13"/>
        <v>1.0577138735999718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4.25">
      <c r="A34" s="36">
        <f t="shared" si="4"/>
        <v>22</v>
      </c>
      <c r="B34" s="100">
        <f>IF(E33&lt;0,"&lt;0",E33)</f>
        <v>42842.24457590156</v>
      </c>
      <c r="C34" s="100">
        <f>IF(B34="&lt;0","--",B34*$B$6/100)</f>
        <v>2142.112228795078</v>
      </c>
      <c r="D34" s="37">
        <f t="shared" si="10"/>
        <v>8357.887771204922</v>
      </c>
      <c r="E34" s="100">
        <f>IF(B34="&lt;0","&lt;0",B34-D34)</f>
        <v>34484.35680469664</v>
      </c>
      <c r="F34" s="37">
        <f t="shared" si="11"/>
        <v>115484.35680469662</v>
      </c>
      <c r="G34" s="37">
        <f t="shared" si="12"/>
        <v>115515.64319530336</v>
      </c>
      <c r="H34" s="39">
        <f t="shared" si="13"/>
        <v>0.9997291588416831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4.25">
      <c r="A35" s="36">
        <f t="shared" si="4"/>
        <v>23</v>
      </c>
      <c r="B35" s="100">
        <f>IF(E34&lt;0,"",E34)</f>
        <v>34484.35680469664</v>
      </c>
      <c r="C35" s="100">
        <f>IF(B35="&lt;0","--",B35*$B$6/100)</f>
        <v>1724.217840234832</v>
      </c>
      <c r="D35" s="37">
        <f t="shared" si="10"/>
        <v>8775.782159765167</v>
      </c>
      <c r="E35" s="100">
        <f>IF(B35="&lt;0","&lt;0",B35-D35)</f>
        <v>25708.574644931472</v>
      </c>
      <c r="F35" s="37">
        <f t="shared" si="11"/>
        <v>117208.57464493146</v>
      </c>
      <c r="G35" s="37">
        <f t="shared" si="12"/>
        <v>124291.42535506852</v>
      </c>
      <c r="H35" s="39">
        <f t="shared" si="13"/>
        <v>0.9430141645740792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4.25">
      <c r="A36" s="36">
        <f t="shared" si="4"/>
        <v>24</v>
      </c>
      <c r="B36" s="100">
        <f aca="true" t="shared" si="14" ref="B36:B43">IF(E35&lt;0,"&lt;0",E35)</f>
        <v>25708.574644931472</v>
      </c>
      <c r="C36" s="100">
        <f aca="true" t="shared" si="15" ref="C36:C43">IF(B36="&lt;0","--",B36*$B$6/100)</f>
        <v>1285.4287322465736</v>
      </c>
      <c r="D36" s="37">
        <f t="shared" si="10"/>
        <v>9214.571267753427</v>
      </c>
      <c r="E36" s="100">
        <f aca="true" t="shared" si="16" ref="E36:E43">IF(B36="&lt;0","&lt;0",B36-D36)</f>
        <v>16494.003377178044</v>
      </c>
      <c r="F36" s="37">
        <f t="shared" si="11"/>
        <v>118494.00337717803</v>
      </c>
      <c r="G36" s="37">
        <f t="shared" si="12"/>
        <v>133505.99662282196</v>
      </c>
      <c r="H36" s="39">
        <f t="shared" si="13"/>
        <v>0.8875556632257091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4.25">
      <c r="A37" s="36">
        <f t="shared" si="4"/>
        <v>25</v>
      </c>
      <c r="B37" s="100">
        <f t="shared" si="14"/>
        <v>16494.003377178044</v>
      </c>
      <c r="C37" s="100">
        <f t="shared" si="15"/>
        <v>824.7001688589022</v>
      </c>
      <c r="D37" s="37">
        <f t="shared" si="10"/>
        <v>9675.299831141097</v>
      </c>
      <c r="E37" s="100">
        <f t="shared" si="16"/>
        <v>6818.703546036946</v>
      </c>
      <c r="F37" s="37">
        <f t="shared" si="11"/>
        <v>119318.70354603694</v>
      </c>
      <c r="G37" s="37">
        <f t="shared" si="12"/>
        <v>143181.29645396306</v>
      </c>
      <c r="H37" s="39">
        <f t="shared" si="13"/>
        <v>0.8333400136825927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4.25">
      <c r="A38" s="36">
        <f t="shared" si="4"/>
        <v>26</v>
      </c>
      <c r="B38" s="100">
        <f t="shared" si="14"/>
        <v>6818.703546036946</v>
      </c>
      <c r="C38" s="100">
        <f t="shared" si="15"/>
        <v>340.93517730184726</v>
      </c>
      <c r="D38" s="37">
        <f t="shared" si="10"/>
        <v>6818.703546036946</v>
      </c>
      <c r="E38" s="100">
        <f t="shared" si="16"/>
        <v>0</v>
      </c>
      <c r="F38" s="37">
        <f t="shared" si="11"/>
        <v>340.93517730184726</v>
      </c>
      <c r="G38" s="37">
        <f t="shared" si="12"/>
        <v>150000</v>
      </c>
      <c r="H38" s="39">
        <f t="shared" si="13"/>
        <v>0.0022729011820123153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4.25">
      <c r="A39" s="36">
        <f t="shared" si="4"/>
        <v>27</v>
      </c>
      <c r="B39" s="100">
        <f t="shared" si="14"/>
        <v>0</v>
      </c>
      <c r="C39" s="100">
        <f t="shared" si="15"/>
        <v>0</v>
      </c>
      <c r="D39" s="37">
        <f t="shared" si="10"/>
        <v>0</v>
      </c>
      <c r="E39" s="100">
        <f t="shared" si="16"/>
        <v>0</v>
      </c>
      <c r="F39" s="37">
        <f t="shared" si="11"/>
        <v>0</v>
      </c>
      <c r="G39" s="37">
        <f t="shared" si="12"/>
        <v>0</v>
      </c>
      <c r="H39" s="39">
        <f t="shared" si="13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4.25">
      <c r="A40" s="36">
        <f t="shared" si="4"/>
        <v>28</v>
      </c>
      <c r="B40" s="100">
        <f t="shared" si="14"/>
        <v>0</v>
      </c>
      <c r="C40" s="100">
        <f t="shared" si="15"/>
        <v>0</v>
      </c>
      <c r="D40" s="37">
        <f t="shared" si="10"/>
        <v>0</v>
      </c>
      <c r="E40" s="100">
        <f t="shared" si="16"/>
        <v>0</v>
      </c>
      <c r="F40" s="37">
        <f t="shared" si="11"/>
        <v>0</v>
      </c>
      <c r="G40" s="37">
        <f t="shared" si="12"/>
        <v>0</v>
      </c>
      <c r="H40" s="39">
        <f t="shared" si="13"/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4.25">
      <c r="A41" s="36">
        <f t="shared" si="4"/>
        <v>29</v>
      </c>
      <c r="B41" s="100">
        <f t="shared" si="14"/>
        <v>0</v>
      </c>
      <c r="C41" s="100">
        <f t="shared" si="15"/>
        <v>0</v>
      </c>
      <c r="D41" s="37">
        <f t="shared" si="10"/>
        <v>0</v>
      </c>
      <c r="E41" s="100">
        <f t="shared" si="16"/>
        <v>0</v>
      </c>
      <c r="F41" s="37">
        <f t="shared" si="11"/>
        <v>0</v>
      </c>
      <c r="G41" s="37">
        <f t="shared" si="12"/>
        <v>0</v>
      </c>
      <c r="H41" s="39">
        <f t="shared" si="13"/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4.25">
      <c r="A42" s="36">
        <f t="shared" si="4"/>
        <v>30</v>
      </c>
      <c r="B42" s="100">
        <f t="shared" si="14"/>
        <v>0</v>
      </c>
      <c r="C42" s="100">
        <f t="shared" si="15"/>
        <v>0</v>
      </c>
      <c r="D42" s="37">
        <f t="shared" si="10"/>
        <v>0</v>
      </c>
      <c r="E42" s="100">
        <f t="shared" si="16"/>
        <v>0</v>
      </c>
      <c r="F42" s="37">
        <f t="shared" si="11"/>
        <v>0</v>
      </c>
      <c r="G42" s="37">
        <f t="shared" si="12"/>
        <v>0</v>
      </c>
      <c r="H42" s="39">
        <f t="shared" si="13"/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4.25">
      <c r="A43" s="36">
        <f t="shared" si="4"/>
        <v>31</v>
      </c>
      <c r="B43" s="100">
        <f t="shared" si="14"/>
        <v>0</v>
      </c>
      <c r="C43" s="100">
        <f t="shared" si="15"/>
        <v>0</v>
      </c>
      <c r="D43" s="37">
        <f t="shared" si="10"/>
        <v>0</v>
      </c>
      <c r="E43" s="100">
        <f t="shared" si="16"/>
        <v>0</v>
      </c>
      <c r="F43" s="37">
        <f t="shared" si="11"/>
        <v>0</v>
      </c>
      <c r="G43" s="37">
        <f t="shared" si="12"/>
        <v>0</v>
      </c>
      <c r="H43" s="39">
        <f t="shared" si="13"/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5">
      <c r="A47" s="17"/>
      <c r="B47" s="17"/>
      <c r="C47" s="17"/>
      <c r="D47" s="17"/>
      <c r="E47" s="17"/>
      <c r="F47" s="17"/>
      <c r="G47" s="17"/>
      <c r="H47" s="1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9:24" ht="12.75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9:24" ht="12.75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9:24" ht="12.75"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9:24" ht="12.75"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9:24" ht="12.75"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9:24" ht="12.75"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2:24" ht="12.75">
      <c r="B54" s="1" t="s">
        <v>25</v>
      </c>
      <c r="C54" s="2">
        <f>(F46)/34</f>
        <v>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2:24" ht="12.75">
      <c r="B55" s="1" t="s">
        <v>26</v>
      </c>
      <c r="C55" s="2">
        <f>C54/12</f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9:24" ht="12.75"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9:24" ht="12.75"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2:24" ht="12.75">
      <c r="B58" s="1" t="s">
        <v>27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2:24" ht="12.75">
      <c r="B59" s="1" t="s">
        <v>28</v>
      </c>
      <c r="C59" s="1">
        <f>12000*100/250000</f>
        <v>4.8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9:24" ht="12.75"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9:24" ht="12.75"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9:24" ht="12.75"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9:24" ht="12.75"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9:24" ht="12.75"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9:24" ht="12.75"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9:24" ht="12.75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9:24" ht="12.75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9:24" ht="12.75"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9:24" ht="12.75"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9:24" ht="12.75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9:24" ht="12.75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9:24" ht="12.75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9:24" ht="12.75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9:24" ht="12.75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3:24" ht="12.7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3:24" ht="12.7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3:24" ht="12.7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3:24" ht="12.7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3:24" ht="12.7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3:24" ht="12.7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3:24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3:24" ht="12.7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3:24" ht="12.7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3:24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3:24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3:24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3:24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3:24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3:24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3:24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3:24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3:24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3:24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3:24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3:24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3:24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3:24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3:24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3:24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3:24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3:24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3:24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3:24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3:24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3:24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3:24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3:24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3:24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3:24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3:24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3:24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3:24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3:24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3:24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3:24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3:24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3:24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3:24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3:24" ht="12.7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3:24" ht="12.7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3:24" ht="12.7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3:24" ht="12.7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3:24" ht="12.7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3:24" ht="12.7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3:24" ht="12.7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3:24" ht="12.7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3:24" ht="12.7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3:24" ht="12.7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3:24" ht="12.7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3:24" ht="12.7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3:24" ht="12.7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3:24" ht="12.7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3:24" ht="12.7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3:24" ht="12.7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3:24" ht="12.7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3:24" ht="12.7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3:24" ht="12.7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3:24" ht="12.7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3:24" ht="12.7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3:24" ht="12.7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3:24" ht="12.7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3:24" ht="12.7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3:24" ht="12.7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3:24" ht="12.7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3:24" ht="12.7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3:24" ht="12.7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3:24" ht="12.7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3:24" ht="12.7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3:24" ht="12.7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3:24" ht="12.7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3:24" ht="12.7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3:24" ht="12.7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3:24" ht="12.7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3:24" ht="12.7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3:24" ht="12.7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3:24" ht="12.7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3:24" ht="12.7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3:24" ht="12.7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3:24" ht="12.7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3:24" ht="12.7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3:24" ht="12.7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3:24" ht="12.7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3:24" ht="12.7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3:24" ht="12.7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3:24" ht="12.75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3:24" ht="12.75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3:24" ht="12.7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3:24" ht="12.7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3:24" ht="12.75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3:24" ht="12.75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3:24" ht="12.75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3:24" ht="12.75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3:24" ht="12.75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3:24" ht="12.75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3:24" ht="12.7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3:24" ht="12.75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3:24" ht="12.75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3:24" ht="12.75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3:24" ht="12.75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3:24" ht="12.75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3:24" ht="12.7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3:24" ht="12.75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3:24" ht="12.75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3:24" ht="12.7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3:24" ht="12.7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3:24" ht="12.7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3:24" ht="12.7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3:24" ht="12.7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3:24" ht="12.7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3:24" ht="12.7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3:24" ht="12.7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3:24" ht="12.7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3:24" ht="12.75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3:24" ht="12.75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3:24" ht="12.75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3:24" ht="12.75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3:24" ht="12.75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3:24" ht="12.75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3:24" ht="12.75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3:24" ht="12.75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3:24" ht="12.75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3:24" ht="12.75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3:24" ht="12.75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3:24" ht="12.75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3:24" ht="12.75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3:24" ht="12.75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3:24" ht="12.75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3:24" ht="12.75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3:24" ht="12.75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3:24" ht="12.75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3:24" ht="12.75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3:24" ht="12.75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3:24" ht="12.75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3:24" ht="12.75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3:24" ht="12.75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3:24" ht="12.75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3:24" ht="12.75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3:24" ht="12.75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3:24" ht="12.75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3:24" ht="12.75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3:24" ht="12.75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3:24" ht="12.75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3:24" ht="12.75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4" ht="12.75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3:24" ht="12.75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3:24" ht="12.75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3:24" ht="12.75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3:24" ht="12.75"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3:24" ht="12.75"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3:24" ht="12.75"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3:24" ht="12.75"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3:24" ht="12.75"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3:24" ht="12.75"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3:24" ht="12.75"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3:24" ht="12.75"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3:24" ht="12.75"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3:24" ht="12.75"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3:24" ht="12.75"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3:24" ht="12.75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3:24" ht="12.75"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3:24" ht="12.75"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3:24" ht="12.75"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3:24" ht="12.75"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3:24" ht="12.75"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3:24" ht="12.75"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3:24" ht="12.75"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3:24" ht="12.75"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3:24" ht="12.75"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3:24" ht="12.75"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3:24" ht="12.75"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3:24" ht="12.75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3:24" ht="12.75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3:24" ht="12.75"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3:24" ht="12.75"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3:24" ht="12.75"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3:24" ht="12.75"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3:24" ht="12.75"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3:24" ht="12.75"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3:24" ht="12.75"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3:24" ht="12.75"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3:24" ht="12.75"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3:24" ht="12.75"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1:24" ht="12.75"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1:24" ht="12.75"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1:24" ht="12.75"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1:24" ht="12.75"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1:24" ht="12.75"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1:24" ht="12.75"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1:24" ht="12.75"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1:24" ht="12.75"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1:24" ht="12.75"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1:24" ht="12.75"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1:24" ht="12.75"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1:24" ht="12.75"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1:24" ht="12.75"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1:24" ht="12.75"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1:24" ht="12.75"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1:24" ht="12.75"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1:24" ht="12.75"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1:24" ht="12.75"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1:24" ht="12.75"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1:24" ht="12.75"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1:24" ht="12.75"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1:24" ht="12.75"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1:24" ht="12.75"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1:24" ht="12.75"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1:24" ht="12.75"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1:24" ht="12.75"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1:24" ht="12.75"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1:24" ht="12.75"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1:24" ht="12.75"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1:24" ht="12.75"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1:24" ht="12.75"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1:24" ht="12.75"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1:24" ht="12.75"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1:24" ht="12.75"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1:24" ht="12.75"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1:24" ht="12.75"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1:24" ht="12.75"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1:24" ht="12.75"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1:24" ht="12.75"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1:24" ht="12.75"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1:24" ht="12.75"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1:24" ht="12.75"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1:24" ht="12.75"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1:24" ht="12.75"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1:24" ht="12.75"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1:24" ht="12.75"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1:24" ht="12.75"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1:24" ht="12.75"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1:24" ht="12.75"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1:24" ht="12.75"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1:24" ht="12.75"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1:24" ht="12.75"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1:24" ht="12.75"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1:24" ht="12.75"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1:24" ht="12.75"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1:24" ht="12.75"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1:24" ht="12.75"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1:24" ht="12.75"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1:24" ht="12.75"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1:24" ht="12.75"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1:24" ht="12.75"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1:24" ht="12.75"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1:24" ht="12.75"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1:24" ht="12.75"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1:24" ht="12.75"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1:24" ht="12.75"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1:24" ht="12.75"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1:24" ht="12.75"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1:24" ht="12.75"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1:24" ht="12.75"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1:24" ht="12.75"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1:24" ht="12.75"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1:24" ht="12.75"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1:24" ht="12.75"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1:24" ht="12.75"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1:24" ht="12.75"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1:24" ht="12.75"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1:24" ht="12.75"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1:24" ht="12.75"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1:24" ht="12.75"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1:24" ht="12.75"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1:24" ht="12.75"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1:24" ht="12.75"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1:24" ht="12.75"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1:24" ht="12.75"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1:24" ht="12.75"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1:24" ht="12.75"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1:24" ht="12.75"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1:24" ht="12.75"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1:24" ht="12.75"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1:24" ht="12.75"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1:24" ht="12.75"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1:24" ht="12.75"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1:24" ht="12.75"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1:24" ht="12.75"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1:24" ht="12.75"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1:24" ht="12.75"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1:24" ht="12.75"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1:24" ht="12.75"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1:24" ht="12.75"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1:24" ht="12.75"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1:24" ht="12.75"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1:24" ht="12.75"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1:24" ht="12.75"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1:24" ht="12.75"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1:24" ht="12.75"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1:24" ht="12.75"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1:24" ht="12.75"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1:24" ht="12.75"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1:24" ht="12.75"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1:24" ht="12.75"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1:24" ht="12.75"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1:24" ht="12.75"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1:24" ht="12.75"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1:24" ht="12.75"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1:24" ht="12.75"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1:24" ht="12.75"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1:24" ht="12.75"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1:24" ht="12.75"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1:24" ht="12.75"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1:24" ht="12.75"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1:24" ht="12.75"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1:24" ht="12.75"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1:24" ht="12.75"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1:24" ht="12.75"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1:24" ht="12.75"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1:24" ht="12.75"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1:24" ht="12.75"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1:24" ht="12.75"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1:24" ht="12.75"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1:24" ht="12.75"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1:24" ht="12.75"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1:24" ht="12.75"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1:24" ht="12.75"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1:24" ht="12.75"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1:24" ht="12.75"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1:24" ht="12.75"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1:24" ht="12.75"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1:24" ht="12.75"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1:24" ht="12.75"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1:24" ht="12.75"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1:24" ht="12.75"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1:24" ht="12.75"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1:24" ht="12.75"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1:24" ht="12.75"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1:24" ht="12.75"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1:24" ht="12.75"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1:24" ht="12.75"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1:24" ht="12.75"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1:24" ht="12.75"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1:24" ht="12.75"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1:24" ht="12.75"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1:24" ht="12.75"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1:24" ht="12.75"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1:24" ht="12.75"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1:24" ht="12.75"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1:24" ht="12.75"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1:24" ht="12.75"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1:24" ht="12.75"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1:24" ht="12.75"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1:24" ht="12.75"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1:24" ht="12.75"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1:24" ht="12.75"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1:24" ht="12.75"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1:24" ht="12.75"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1:24" ht="12.75"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1:24" ht="12.75"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1:24" ht="12.75"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1:24" ht="12.75"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1:24" ht="12.75"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1:24" ht="12.75"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1:24" ht="12.75"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1:24" ht="12.75"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1:24" ht="12.75"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1:24" ht="12.75"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1:24" ht="12.75"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1:24" ht="12.75"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1:24" ht="12.75"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1:24" ht="12.75"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1:24" ht="12.75"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1:24" ht="12.75"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1:24" ht="12.75"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1:24" ht="12.75"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1:24" ht="12.75"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1:24" ht="12.75"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1:24" ht="12.75"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1:24" ht="12.75"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1:24" ht="12.75"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1:24" ht="12.75"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1:24" ht="12.75"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1:24" ht="12.75"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1:24" ht="12.75"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1:24" ht="12.75"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1:24" ht="12.75"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1:24" ht="12.75"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1:24" ht="12.75"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1:24" ht="12.75"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1:24" ht="12.75"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1:24" ht="12.75"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1:24" ht="12.75"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1:24" ht="12.75"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1:24" ht="12.75"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1:24" ht="12.75"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1:24" ht="12.75"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1:24" ht="12.75"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1:24" ht="12.75"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1:24" ht="12.75"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1:24" ht="12.75"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1:24" ht="12.75"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1:24" ht="12.75"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1:24" ht="12.75"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1:24" ht="12.75"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1:24" ht="12.75"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1:24" ht="12.75"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1:24" ht="12.75"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1:24" ht="12.75"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1:24" ht="12.75"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1:24" ht="12.75"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1:24" ht="12.75"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1:24" ht="12.75"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1:24" ht="12.75"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1:24" ht="12.75"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1:24" ht="12.75"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1:24" ht="12.75"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1:24" ht="12.75"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1:24" ht="12.75"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1:24" ht="12.75"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1:24" ht="12.75"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1:24" ht="12.75"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1:24" ht="12.75"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1:24" ht="12.75"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1:24" ht="12.75"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1:24" ht="12.75"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1:24" ht="12.75"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1:24" ht="12.75"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1:24" ht="12.75"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1:24" ht="12.75"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1:24" ht="12.75"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1:24" ht="12.75"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1:24" ht="12.75"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1:24" ht="12.75"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1:24" ht="12.75"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1:24" ht="12.75"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1:24" ht="12.75"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1:24" ht="12.75"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1:24" ht="12.75"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1:24" ht="12.75"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1:24" ht="12.75"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1:24" ht="12.75"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1:24" ht="12.75"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1:24" ht="12.75"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1:24" ht="12.75"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1:24" ht="12.75"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1:24" ht="12.75"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1:24" ht="12.75"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1:24" ht="12.75"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1:24" ht="12.75"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1:24" ht="12.75"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1:24" ht="12.75"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1:24" ht="12.75"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1:24" ht="12.75"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1:24" ht="12.75"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1:24" ht="12.75"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1:24" ht="12.75"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1:24" ht="12.75"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1:24" ht="12.75"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1:24" ht="12.75"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1:24" ht="12.75"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1:24" ht="12.75"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1:24" ht="12.75"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1:24" ht="12.75"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1:24" ht="12.75"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1:24" ht="12.75"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1:24" ht="12.75"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1:24" ht="12.75"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1:24" ht="12.75"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1:24" ht="12.75"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1:24" ht="12.75"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1:24" ht="12.75"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1:24" ht="12.75"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1:24" ht="12.75"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1:24" ht="12.75"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1:24" ht="12.75"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1:24" ht="12.75"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1:24" ht="12.75"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1:24" ht="12.75"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1:24" ht="12.75"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1:24" ht="12.75"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1:24" ht="12.75"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1:24" ht="12.75"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1:24" ht="12.75"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1:24" ht="12.75"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1:24" ht="12.75"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1:24" ht="12.75"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1:24" ht="12.75"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1:24" ht="12.75"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1:24" ht="12.75"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1:24" ht="12.75"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1:24" ht="12.75"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1:24" ht="12.75"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1:24" ht="12.75"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1:24" ht="12.75"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1:24" ht="12.75"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1:24" ht="12.75"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1:24" ht="12.75"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1:24" ht="12.75"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1:24" ht="12.75"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1:24" ht="12.75"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1:24" ht="12.75"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1:24" ht="12.75"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1:24" ht="12.75"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1:24" ht="12.75"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1:24" ht="12.75"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1:24" ht="12.75"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1:24" ht="12.75"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1:24" ht="12.75"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1:24" ht="12.75"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1:24" ht="12.75"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1:24" ht="12.75"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1:24" ht="12.75"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1:24" ht="12.75"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1:24" ht="12.75"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1:24" ht="12.75"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1:24" ht="12.75"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1:24" ht="12.75"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1:24" ht="12.75"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1:24" ht="12.75"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1:24" ht="12.75"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1:24" ht="12.75"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1:24" ht="12.75"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1:24" ht="12.75"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1:24" ht="12.75"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1:24" ht="12.75"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1:24" ht="12.75"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1:24" ht="12.75"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1:24" ht="12.75"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1:24" ht="12.75"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1:24" ht="12.75"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1:24" ht="12.75"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1:24" ht="12.75"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1:24" ht="12.75"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1:24" ht="12.75"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1:24" ht="12.75"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1:24" ht="12.75"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1:24" ht="12.75"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1:24" ht="12.75"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1:24" ht="12.75"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1:24" ht="12.75"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1:24" ht="12.75"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1:24" ht="12.75"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1:24" ht="12.75"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1:24" ht="12.75"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1:24" ht="12.75"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1:24" ht="12.75"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1:24" ht="12.75"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1:24" ht="12.75"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1:24" ht="12.75"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1:24" ht="12.75"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1:24" ht="12.75"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1:24" ht="12.75"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1:24" ht="12.75"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1:24" ht="12.75"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1:24" ht="12.75"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1:24" ht="12.75"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1:24" ht="12.75"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1:24" ht="12.75"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1:24" ht="12.75"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1:24" ht="12.75"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1:24" ht="12.75"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1:24" ht="12.75"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1:24" ht="12.75"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1:24" ht="12.75"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1:24" ht="12.75"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1:24" ht="12.75"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1:24" ht="12.75"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1:24" ht="12.75"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1:24" ht="12.75"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1:24" ht="12.75"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1:24" ht="12.75"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1:24" ht="12.75"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1:24" ht="12.75"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1:24" ht="12.75"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1:24" ht="12.75"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1:24" ht="12.75"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1:24" ht="12.75"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1:24" ht="12.75"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1:24" ht="12.75"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1:24" ht="12.75"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1:24" ht="12.75"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1:24" ht="12.75"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1:24" ht="12.75"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1:24" ht="12.75"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1:24" ht="12.75"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1:24" ht="12.75"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1:24" ht="12.75"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1:24" ht="12.75"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1:24" ht="12.75"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1:24" ht="12.75"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1:24" ht="12.75"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1:24" ht="12.75"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1:24" ht="12.75"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1:24" ht="12.75"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1:24" ht="12.75"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1:24" ht="12.75"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1:24" ht="12.75"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1:24" ht="12.75"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1:24" ht="12.75"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1:24" ht="12.75"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1:24" ht="12.75"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1:24" ht="12.75"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1:24" ht="12.75"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1:24" ht="12.75"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</sheetData>
  <sheetProtection/>
  <printOptions/>
  <pageMargins left="0.5905511811023623" right="0.5905511811023623" top="0.7874015748031497" bottom="0.7874015748031497" header="0" footer="0"/>
  <pageSetup horizontalDpi="360" verticalDpi="360" orientation="portrait" paperSize="9" r:id="rId3"/>
  <headerFooter alignWithMargins="0">
    <oddHeader>&amp;C&amp;F</oddHeader>
    <oddFooter>&amp;CSeite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7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11.140625" style="0" customWidth="1"/>
    <col min="2" max="2" width="15.57421875" style="0" customWidth="1"/>
    <col min="3" max="3" width="12.7109375" style="0" customWidth="1"/>
    <col min="4" max="4" width="12.140625" style="0" customWidth="1"/>
    <col min="5" max="5" width="14.7109375" style="0" customWidth="1"/>
    <col min="6" max="6" width="12.00390625" style="0" customWidth="1"/>
    <col min="7" max="7" width="10.8515625" style="0" customWidth="1"/>
  </cols>
  <sheetData>
    <row r="1" spans="1:13" ht="13.5" thickBot="1">
      <c r="A1" s="45"/>
      <c r="B1" s="45"/>
      <c r="C1" s="45"/>
      <c r="D1" s="45"/>
      <c r="E1" s="45"/>
      <c r="F1" s="45"/>
      <c r="G1" s="46"/>
      <c r="H1" s="46"/>
      <c r="I1" s="45"/>
      <c r="J1" s="45"/>
      <c r="K1" s="45"/>
      <c r="L1" s="45"/>
      <c r="M1" s="45"/>
    </row>
    <row r="2" spans="1:13" ht="20.25">
      <c r="A2" s="45"/>
      <c r="B2" s="71"/>
      <c r="C2" s="72" t="s">
        <v>3</v>
      </c>
      <c r="D2" s="73"/>
      <c r="E2" s="74"/>
      <c r="F2" s="75"/>
      <c r="G2" s="47"/>
      <c r="H2" s="47"/>
      <c r="I2" s="45"/>
      <c r="J2" s="45"/>
      <c r="K2" s="45"/>
      <c r="L2" s="45"/>
      <c r="M2" s="45"/>
    </row>
    <row r="3" spans="1:13" ht="21" thickBot="1">
      <c r="A3" s="45"/>
      <c r="B3" s="76"/>
      <c r="C3" s="82" t="s">
        <v>4</v>
      </c>
      <c r="D3" s="83"/>
      <c r="E3" s="84"/>
      <c r="F3" s="77"/>
      <c r="G3" s="47"/>
      <c r="H3" s="47"/>
      <c r="I3" s="45"/>
      <c r="J3" s="45"/>
      <c r="K3" s="45"/>
      <c r="L3" s="45"/>
      <c r="M3" s="45"/>
    </row>
    <row r="4" spans="1:13" ht="15" thickBot="1">
      <c r="A4" s="48"/>
      <c r="B4" s="48"/>
      <c r="C4" s="47"/>
      <c r="D4" s="45"/>
      <c r="E4" s="45"/>
      <c r="F4" s="47"/>
      <c r="G4" s="47"/>
      <c r="H4" s="47"/>
      <c r="I4" s="45"/>
      <c r="J4" s="45"/>
      <c r="K4" s="45"/>
      <c r="L4" s="45"/>
      <c r="M4" s="45"/>
    </row>
    <row r="5" spans="1:13" ht="18">
      <c r="A5" s="49" t="s">
        <v>5</v>
      </c>
      <c r="B5" s="50">
        <f>'Tilgung_jä-V'!B5</f>
        <v>150000</v>
      </c>
      <c r="C5" s="51" t="s">
        <v>40</v>
      </c>
      <c r="D5" s="52"/>
      <c r="E5" s="52"/>
      <c r="F5" s="79" t="s">
        <v>29</v>
      </c>
      <c r="G5" s="69"/>
      <c r="H5" s="47"/>
      <c r="I5" s="45"/>
      <c r="J5" s="45"/>
      <c r="K5" s="45"/>
      <c r="L5" s="45"/>
      <c r="M5" s="45"/>
    </row>
    <row r="6" spans="1:13" ht="18">
      <c r="A6" s="53" t="s">
        <v>7</v>
      </c>
      <c r="B6" s="54">
        <v>7</v>
      </c>
      <c r="C6" s="55" t="s">
        <v>8</v>
      </c>
      <c r="D6" s="47"/>
      <c r="E6" s="47"/>
      <c r="F6" s="70" t="s">
        <v>13</v>
      </c>
      <c r="G6" s="70"/>
      <c r="H6" s="47"/>
      <c r="I6" s="45"/>
      <c r="J6" s="45"/>
      <c r="K6" s="45"/>
      <c r="L6" s="45"/>
      <c r="M6" s="45"/>
    </row>
    <row r="7" spans="1:13" ht="18">
      <c r="A7" s="53" t="s">
        <v>30</v>
      </c>
      <c r="B7" s="54">
        <v>1</v>
      </c>
      <c r="C7" s="55" t="s">
        <v>8</v>
      </c>
      <c r="D7" s="47"/>
      <c r="E7" s="47"/>
      <c r="F7" s="43" t="s">
        <v>43</v>
      </c>
      <c r="H7" s="47"/>
      <c r="I7" s="45"/>
      <c r="J7" s="45"/>
      <c r="K7" s="45"/>
      <c r="L7" s="45"/>
      <c r="M7" s="45"/>
    </row>
    <row r="8" spans="1:13" ht="14.25">
      <c r="A8" s="56"/>
      <c r="B8" s="56"/>
      <c r="C8" s="56"/>
      <c r="D8" s="47"/>
      <c r="E8" s="47"/>
      <c r="F8" s="47"/>
      <c r="G8" s="47"/>
      <c r="H8" s="47"/>
      <c r="I8" s="45"/>
      <c r="J8" s="45"/>
      <c r="K8" s="45"/>
      <c r="L8" s="45"/>
      <c r="M8" s="45"/>
    </row>
    <row r="9" spans="1:13" ht="15">
      <c r="A9" s="60" t="s">
        <v>14</v>
      </c>
      <c r="B9" s="16">
        <f>$B$5*($B$6+$B$7)/100</f>
        <v>12000</v>
      </c>
      <c r="C9" s="61" t="s">
        <v>41</v>
      </c>
      <c r="D9" s="61">
        <f>B9/12</f>
        <v>1000</v>
      </c>
      <c r="E9" s="61" t="s">
        <v>15</v>
      </c>
      <c r="F9" s="62"/>
      <c r="G9" s="62"/>
      <c r="H9" s="63"/>
      <c r="I9" s="45"/>
      <c r="J9" s="45"/>
      <c r="K9" s="45"/>
      <c r="L9" s="45"/>
      <c r="M9" s="45"/>
    </row>
    <row r="10" spans="1:13" ht="14.25">
      <c r="A10" s="57"/>
      <c r="B10" s="57"/>
      <c r="C10" s="57"/>
      <c r="D10" s="57"/>
      <c r="E10" s="57"/>
      <c r="F10" s="57" t="s">
        <v>16</v>
      </c>
      <c r="G10" s="57" t="s">
        <v>16</v>
      </c>
      <c r="H10" s="57" t="s">
        <v>31</v>
      </c>
      <c r="I10" s="45"/>
      <c r="J10" s="45"/>
      <c r="K10" s="45"/>
      <c r="L10" s="45"/>
      <c r="M10" s="45"/>
    </row>
    <row r="11" spans="1:13" ht="14.25">
      <c r="A11" s="44" t="s">
        <v>32</v>
      </c>
      <c r="B11" s="44" t="s">
        <v>19</v>
      </c>
      <c r="C11" s="44" t="s">
        <v>20</v>
      </c>
      <c r="D11" s="44" t="s">
        <v>21</v>
      </c>
      <c r="E11" s="44" t="s">
        <v>22</v>
      </c>
      <c r="F11" s="44" t="s">
        <v>23</v>
      </c>
      <c r="G11" s="44" t="s">
        <v>24</v>
      </c>
      <c r="H11" s="44" t="s">
        <v>33</v>
      </c>
      <c r="I11" s="45"/>
      <c r="J11" s="45"/>
      <c r="K11" s="45"/>
      <c r="L11" s="45"/>
      <c r="M11" s="45"/>
    </row>
    <row r="12" spans="1:13" ht="14.25">
      <c r="A12" s="41"/>
      <c r="B12" s="41"/>
      <c r="C12" s="41"/>
      <c r="D12" s="41"/>
      <c r="E12" s="41"/>
      <c r="F12" s="41"/>
      <c r="G12" s="41"/>
      <c r="H12" s="41"/>
      <c r="I12" s="45"/>
      <c r="J12" s="45"/>
      <c r="K12" s="45"/>
      <c r="L12" s="45"/>
      <c r="M12" s="45"/>
    </row>
    <row r="13" spans="1:13" ht="14.25">
      <c r="A13" s="41">
        <v>1</v>
      </c>
      <c r="B13" s="42">
        <f>B5</f>
        <v>150000</v>
      </c>
      <c r="C13" s="64">
        <f>B13*$B$6/12/100</f>
        <v>875</v>
      </c>
      <c r="D13" s="42">
        <f>$D$9-C13</f>
        <v>125</v>
      </c>
      <c r="E13" s="42">
        <f aca="true" t="shared" si="0" ref="E13:E28">B13-D13</f>
        <v>149875</v>
      </c>
      <c r="F13" s="42">
        <f>C13</f>
        <v>875</v>
      </c>
      <c r="G13" s="42">
        <f>D13</f>
        <v>125</v>
      </c>
      <c r="H13" s="42">
        <f>C13+D13</f>
        <v>1000</v>
      </c>
      <c r="I13" s="45"/>
      <c r="J13" s="45"/>
      <c r="K13" s="45"/>
      <c r="L13" s="45"/>
      <c r="M13" s="45"/>
    </row>
    <row r="14" spans="1:13" ht="14.25">
      <c r="A14" s="41">
        <v>2</v>
      </c>
      <c r="B14" s="42">
        <f aca="true" t="shared" si="1" ref="B14:B45">E13</f>
        <v>149875</v>
      </c>
      <c r="C14" s="64">
        <f aca="true" t="shared" si="2" ref="C14:C29">B14*$B$6/12/100</f>
        <v>874.2708333333333</v>
      </c>
      <c r="D14" s="42">
        <f aca="true" t="shared" si="3" ref="D14:D29">$D$9-C14</f>
        <v>125.72916666666674</v>
      </c>
      <c r="E14" s="42">
        <f t="shared" si="0"/>
        <v>149749.27083333334</v>
      </c>
      <c r="F14" s="42">
        <f aca="true" t="shared" si="4" ref="F14:G29">C14+F13</f>
        <v>1749.2708333333333</v>
      </c>
      <c r="G14" s="42">
        <f t="shared" si="4"/>
        <v>250.72916666666674</v>
      </c>
      <c r="H14" s="42">
        <f aca="true" t="shared" si="5" ref="H14:H29">C14+D14</f>
        <v>1000</v>
      </c>
      <c r="I14" s="45"/>
      <c r="J14" s="45"/>
      <c r="K14" s="45"/>
      <c r="L14" s="45"/>
      <c r="M14" s="45"/>
    </row>
    <row r="15" spans="1:13" ht="14.25">
      <c r="A15" s="41">
        <v>3</v>
      </c>
      <c r="B15" s="42">
        <f t="shared" si="1"/>
        <v>149749.27083333334</v>
      </c>
      <c r="C15" s="64">
        <f t="shared" si="2"/>
        <v>873.5374131944445</v>
      </c>
      <c r="D15" s="42">
        <f t="shared" si="3"/>
        <v>126.46258680555547</v>
      </c>
      <c r="E15" s="42">
        <f t="shared" si="0"/>
        <v>149622.8082465278</v>
      </c>
      <c r="F15" s="42">
        <f t="shared" si="4"/>
        <v>2622.8082465277776</v>
      </c>
      <c r="G15" s="42">
        <f t="shared" si="4"/>
        <v>377.1917534722222</v>
      </c>
      <c r="H15" s="42">
        <f t="shared" si="5"/>
        <v>1000</v>
      </c>
      <c r="I15" s="45"/>
      <c r="J15" s="45"/>
      <c r="K15" s="45"/>
      <c r="L15" s="45"/>
      <c r="M15" s="45"/>
    </row>
    <row r="16" spans="1:13" ht="14.25">
      <c r="A16" s="41">
        <v>4</v>
      </c>
      <c r="B16" s="42">
        <f t="shared" si="1"/>
        <v>149622.8082465278</v>
      </c>
      <c r="C16" s="64">
        <f t="shared" si="2"/>
        <v>872.7997147714121</v>
      </c>
      <c r="D16" s="42">
        <f t="shared" si="3"/>
        <v>127.20028522858786</v>
      </c>
      <c r="E16" s="42">
        <f t="shared" si="0"/>
        <v>149495.60796129922</v>
      </c>
      <c r="F16" s="42">
        <f t="shared" si="4"/>
        <v>3495.60796129919</v>
      </c>
      <c r="G16" s="42">
        <f t="shared" si="4"/>
        <v>504.3920387008101</v>
      </c>
      <c r="H16" s="42">
        <f t="shared" si="5"/>
        <v>1000</v>
      </c>
      <c r="I16" s="45"/>
      <c r="J16" s="45"/>
      <c r="K16" s="45"/>
      <c r="L16" s="45"/>
      <c r="M16" s="45"/>
    </row>
    <row r="17" spans="1:13" ht="14.25">
      <c r="A17" s="41">
        <v>5</v>
      </c>
      <c r="B17" s="42">
        <f t="shared" si="1"/>
        <v>149495.60796129922</v>
      </c>
      <c r="C17" s="64">
        <f t="shared" si="2"/>
        <v>872.0577131075787</v>
      </c>
      <c r="D17" s="42">
        <f t="shared" si="3"/>
        <v>127.9422868924213</v>
      </c>
      <c r="E17" s="42">
        <f t="shared" si="0"/>
        <v>149367.6656744068</v>
      </c>
      <c r="F17" s="42">
        <f t="shared" si="4"/>
        <v>4367.665674406769</v>
      </c>
      <c r="G17" s="42">
        <f t="shared" si="4"/>
        <v>632.3343255932314</v>
      </c>
      <c r="H17" s="42">
        <f t="shared" si="5"/>
        <v>1000</v>
      </c>
      <c r="I17" s="45"/>
      <c r="J17" s="45"/>
      <c r="K17" s="45"/>
      <c r="L17" s="45"/>
      <c r="M17" s="45"/>
    </row>
    <row r="18" spans="1:13" ht="14.25">
      <c r="A18" s="41">
        <v>6</v>
      </c>
      <c r="B18" s="42">
        <f t="shared" si="1"/>
        <v>149367.6656744068</v>
      </c>
      <c r="C18" s="64">
        <f t="shared" si="2"/>
        <v>871.3113831007063</v>
      </c>
      <c r="D18" s="42">
        <f t="shared" si="3"/>
        <v>128.68861689929372</v>
      </c>
      <c r="E18" s="42">
        <f t="shared" si="0"/>
        <v>149238.9770575075</v>
      </c>
      <c r="F18" s="42">
        <f t="shared" si="4"/>
        <v>5238.9770575074745</v>
      </c>
      <c r="G18" s="42">
        <f t="shared" si="4"/>
        <v>761.0229424925251</v>
      </c>
      <c r="H18" s="42">
        <f t="shared" si="5"/>
        <v>1000</v>
      </c>
      <c r="I18" s="45"/>
      <c r="J18" s="45"/>
      <c r="K18" s="45"/>
      <c r="L18" s="45"/>
      <c r="M18" s="45"/>
    </row>
    <row r="19" spans="1:13" ht="14.25">
      <c r="A19" s="41">
        <v>7</v>
      </c>
      <c r="B19" s="42">
        <f t="shared" si="1"/>
        <v>149238.9770575075</v>
      </c>
      <c r="C19" s="64">
        <f t="shared" si="2"/>
        <v>870.5606995021271</v>
      </c>
      <c r="D19" s="42">
        <f t="shared" si="3"/>
        <v>129.43930049787286</v>
      </c>
      <c r="E19" s="42">
        <f t="shared" si="0"/>
        <v>149109.53775700962</v>
      </c>
      <c r="F19" s="42">
        <f t="shared" si="4"/>
        <v>6109.537757009602</v>
      </c>
      <c r="G19" s="42">
        <f t="shared" si="4"/>
        <v>890.462242990398</v>
      </c>
      <c r="H19" s="42">
        <f t="shared" si="5"/>
        <v>1000</v>
      </c>
      <c r="I19" s="45"/>
      <c r="J19" s="45"/>
      <c r="K19" s="45"/>
      <c r="L19" s="45"/>
      <c r="M19" s="45"/>
    </row>
    <row r="20" spans="1:13" ht="14.25">
      <c r="A20" s="41">
        <v>8</v>
      </c>
      <c r="B20" s="42">
        <f t="shared" si="1"/>
        <v>149109.53775700962</v>
      </c>
      <c r="C20" s="64">
        <f t="shared" si="2"/>
        <v>869.8056369158895</v>
      </c>
      <c r="D20" s="42">
        <f t="shared" si="3"/>
        <v>130.19436308411048</v>
      </c>
      <c r="E20" s="42">
        <f t="shared" si="0"/>
        <v>148979.34339392552</v>
      </c>
      <c r="F20" s="42">
        <f t="shared" si="4"/>
        <v>6979.343393925491</v>
      </c>
      <c r="G20" s="42">
        <f t="shared" si="4"/>
        <v>1020.6566060745084</v>
      </c>
      <c r="H20" s="42">
        <f t="shared" si="5"/>
        <v>1000</v>
      </c>
      <c r="I20" s="45"/>
      <c r="J20" s="45"/>
      <c r="K20" s="45"/>
      <c r="L20" s="45"/>
      <c r="M20" s="45"/>
    </row>
    <row r="21" spans="1:13" ht="14.25">
      <c r="A21" s="41">
        <v>9</v>
      </c>
      <c r="B21" s="42">
        <f t="shared" si="1"/>
        <v>148979.34339392552</v>
      </c>
      <c r="C21" s="64">
        <f t="shared" si="2"/>
        <v>869.0461697978988</v>
      </c>
      <c r="D21" s="42">
        <f t="shared" si="3"/>
        <v>130.95383020210124</v>
      </c>
      <c r="E21" s="42">
        <f t="shared" si="0"/>
        <v>148848.3895637234</v>
      </c>
      <c r="F21" s="42">
        <f t="shared" si="4"/>
        <v>7848.38956372339</v>
      </c>
      <c r="G21" s="42">
        <f t="shared" si="4"/>
        <v>1151.6104362766096</v>
      </c>
      <c r="H21" s="42">
        <f t="shared" si="5"/>
        <v>1000</v>
      </c>
      <c r="I21" s="45"/>
      <c r="J21" s="45"/>
      <c r="K21" s="45"/>
      <c r="L21" s="45"/>
      <c r="M21" s="45"/>
    </row>
    <row r="22" spans="1:13" ht="14.25">
      <c r="A22" s="41">
        <v>10</v>
      </c>
      <c r="B22" s="42">
        <f t="shared" si="1"/>
        <v>148848.3895637234</v>
      </c>
      <c r="C22" s="64">
        <f t="shared" si="2"/>
        <v>868.2822724550532</v>
      </c>
      <c r="D22" s="42">
        <f t="shared" si="3"/>
        <v>131.7177275449468</v>
      </c>
      <c r="E22" s="42">
        <f t="shared" si="0"/>
        <v>148716.67183617846</v>
      </c>
      <c r="F22" s="42">
        <f t="shared" si="4"/>
        <v>8716.671836178442</v>
      </c>
      <c r="G22" s="42">
        <f t="shared" si="4"/>
        <v>1283.3281638215562</v>
      </c>
      <c r="H22" s="42">
        <f t="shared" si="5"/>
        <v>1000</v>
      </c>
      <c r="I22" s="45"/>
      <c r="J22" s="45"/>
      <c r="K22" s="45"/>
      <c r="L22" s="45"/>
      <c r="M22" s="45"/>
    </row>
    <row r="23" spans="1:13" ht="14.25">
      <c r="A23" s="41">
        <v>11</v>
      </c>
      <c r="B23" s="42">
        <f t="shared" si="1"/>
        <v>148716.67183617846</v>
      </c>
      <c r="C23" s="64">
        <f t="shared" si="2"/>
        <v>867.5139190443743</v>
      </c>
      <c r="D23" s="42">
        <f t="shared" si="3"/>
        <v>132.48608095562565</v>
      </c>
      <c r="E23" s="42">
        <f t="shared" si="0"/>
        <v>148584.18575522283</v>
      </c>
      <c r="F23" s="42">
        <f t="shared" si="4"/>
        <v>9584.185755222818</v>
      </c>
      <c r="G23" s="42">
        <f t="shared" si="4"/>
        <v>1415.814244777182</v>
      </c>
      <c r="H23" s="42">
        <f t="shared" si="5"/>
        <v>1000</v>
      </c>
      <c r="I23" s="45"/>
      <c r="J23" s="45"/>
      <c r="K23" s="45"/>
      <c r="L23" s="45"/>
      <c r="M23" s="45"/>
    </row>
    <row r="24" spans="1:13" ht="14.25">
      <c r="A24" s="66">
        <v>12</v>
      </c>
      <c r="B24" s="67">
        <f t="shared" si="1"/>
        <v>148584.18575522283</v>
      </c>
      <c r="C24" s="68">
        <f t="shared" si="2"/>
        <v>866.7410835721332</v>
      </c>
      <c r="D24" s="67">
        <f t="shared" si="3"/>
        <v>133.25891642786678</v>
      </c>
      <c r="E24" s="67">
        <f t="shared" si="0"/>
        <v>148450.92683879496</v>
      </c>
      <c r="F24" s="67">
        <f t="shared" si="4"/>
        <v>10450.92683879495</v>
      </c>
      <c r="G24" s="67">
        <f t="shared" si="4"/>
        <v>1549.0731612050488</v>
      </c>
      <c r="H24" s="67">
        <f t="shared" si="5"/>
        <v>1000</v>
      </c>
      <c r="I24" s="45" t="s">
        <v>34</v>
      </c>
      <c r="J24" s="45"/>
      <c r="K24" s="45"/>
      <c r="L24" s="45"/>
      <c r="M24" s="45"/>
    </row>
    <row r="25" spans="1:13" ht="14.25">
      <c r="A25" s="41">
        <v>13</v>
      </c>
      <c r="B25" s="42">
        <f t="shared" si="1"/>
        <v>148450.92683879496</v>
      </c>
      <c r="C25" s="64">
        <f t="shared" si="2"/>
        <v>865.9637398929706</v>
      </c>
      <c r="D25" s="42">
        <f t="shared" si="3"/>
        <v>134.03626010702942</v>
      </c>
      <c r="E25" s="42">
        <f t="shared" si="0"/>
        <v>148316.89057868792</v>
      </c>
      <c r="F25" s="42">
        <f t="shared" si="4"/>
        <v>11316.89057868792</v>
      </c>
      <c r="G25" s="42">
        <f t="shared" si="4"/>
        <v>1683.1094213120782</v>
      </c>
      <c r="H25" s="42">
        <f t="shared" si="5"/>
        <v>1000</v>
      </c>
      <c r="I25" s="45"/>
      <c r="J25" s="45"/>
      <c r="K25" s="45"/>
      <c r="L25" s="45"/>
      <c r="M25" s="45"/>
    </row>
    <row r="26" spans="1:13" ht="14.25">
      <c r="A26" s="41">
        <v>14</v>
      </c>
      <c r="B26" s="42">
        <f t="shared" si="1"/>
        <v>148316.89057868792</v>
      </c>
      <c r="C26" s="64">
        <f t="shared" si="2"/>
        <v>865.1818617090129</v>
      </c>
      <c r="D26" s="42">
        <f t="shared" si="3"/>
        <v>134.81813829098712</v>
      </c>
      <c r="E26" s="42">
        <f t="shared" si="0"/>
        <v>148182.07244039694</v>
      </c>
      <c r="F26" s="42">
        <f t="shared" si="4"/>
        <v>12182.072440396933</v>
      </c>
      <c r="G26" s="42">
        <f t="shared" si="4"/>
        <v>1817.9275596030652</v>
      </c>
      <c r="H26" s="42">
        <f t="shared" si="5"/>
        <v>1000</v>
      </c>
      <c r="I26" s="45"/>
      <c r="J26" s="45"/>
      <c r="K26" s="45"/>
      <c r="L26" s="45"/>
      <c r="M26" s="45"/>
    </row>
    <row r="27" spans="1:13" ht="14.25">
      <c r="A27" s="41">
        <v>15</v>
      </c>
      <c r="B27" s="42">
        <f t="shared" si="1"/>
        <v>148182.07244039694</v>
      </c>
      <c r="C27" s="64">
        <f t="shared" si="2"/>
        <v>864.395422568982</v>
      </c>
      <c r="D27" s="42">
        <f t="shared" si="3"/>
        <v>135.60457743101801</v>
      </c>
      <c r="E27" s="42">
        <f t="shared" si="0"/>
        <v>148046.46786296592</v>
      </c>
      <c r="F27" s="42">
        <f t="shared" si="4"/>
        <v>13046.467862965914</v>
      </c>
      <c r="G27" s="42">
        <f t="shared" si="4"/>
        <v>1953.5321370340832</v>
      </c>
      <c r="H27" s="42">
        <f t="shared" si="5"/>
        <v>1000</v>
      </c>
      <c r="I27" s="45"/>
      <c r="J27" s="45"/>
      <c r="K27" s="45"/>
      <c r="L27" s="45"/>
      <c r="M27" s="45"/>
    </row>
    <row r="28" spans="1:13" ht="14.25">
      <c r="A28" s="41">
        <v>16</v>
      </c>
      <c r="B28" s="42">
        <f t="shared" si="1"/>
        <v>148046.46786296592</v>
      </c>
      <c r="C28" s="64">
        <f t="shared" si="2"/>
        <v>863.6043958673013</v>
      </c>
      <c r="D28" s="42">
        <f t="shared" si="3"/>
        <v>136.39560413269874</v>
      </c>
      <c r="E28" s="42">
        <f t="shared" si="0"/>
        <v>147910.0722588332</v>
      </c>
      <c r="F28" s="42">
        <f t="shared" si="4"/>
        <v>13910.072258833216</v>
      </c>
      <c r="G28" s="42">
        <f t="shared" si="4"/>
        <v>2089.9277411667817</v>
      </c>
      <c r="H28" s="42">
        <f t="shared" si="5"/>
        <v>1000</v>
      </c>
      <c r="I28" s="45"/>
      <c r="J28" s="45"/>
      <c r="K28" s="45"/>
      <c r="L28" s="45"/>
      <c r="M28" s="45"/>
    </row>
    <row r="29" spans="1:13" ht="14.25">
      <c r="A29" s="41">
        <v>17</v>
      </c>
      <c r="B29" s="42">
        <f t="shared" si="1"/>
        <v>147910.0722588332</v>
      </c>
      <c r="C29" s="64">
        <f t="shared" si="2"/>
        <v>862.8087548431937</v>
      </c>
      <c r="D29" s="42">
        <f t="shared" si="3"/>
        <v>137.1912451568063</v>
      </c>
      <c r="E29" s="42">
        <f aca="true" t="shared" si="6" ref="E29:E44">B29-D29</f>
        <v>147772.8810136764</v>
      </c>
      <c r="F29" s="42">
        <f t="shared" si="4"/>
        <v>14772.88101367641</v>
      </c>
      <c r="G29" s="42">
        <f t="shared" si="4"/>
        <v>2227.118986323588</v>
      </c>
      <c r="H29" s="42">
        <f t="shared" si="5"/>
        <v>1000</v>
      </c>
      <c r="I29" s="45"/>
      <c r="J29" s="45"/>
      <c r="K29" s="45"/>
      <c r="L29" s="45"/>
      <c r="M29" s="45"/>
    </row>
    <row r="30" spans="1:13" ht="14.25">
      <c r="A30" s="41">
        <v>18</v>
      </c>
      <c r="B30" s="42">
        <f t="shared" si="1"/>
        <v>147772.8810136764</v>
      </c>
      <c r="C30" s="64">
        <f aca="true" t="shared" si="7" ref="C30:C45">B30*$B$6/12/100</f>
        <v>862.0084725797791</v>
      </c>
      <c r="D30" s="42">
        <f aca="true" t="shared" si="8" ref="D30:D45">$D$9-C30</f>
        <v>137.9915274202209</v>
      </c>
      <c r="E30" s="42">
        <f t="shared" si="6"/>
        <v>147634.8894862562</v>
      </c>
      <c r="F30" s="42">
        <f aca="true" t="shared" si="9" ref="F30:G45">C30+F29</f>
        <v>15634.889486256188</v>
      </c>
      <c r="G30" s="42">
        <f t="shared" si="9"/>
        <v>2365.110513743809</v>
      </c>
      <c r="H30" s="42">
        <f aca="true" t="shared" si="10" ref="H30:H45">C30+D30</f>
        <v>1000</v>
      </c>
      <c r="I30" s="45"/>
      <c r="J30" s="45"/>
      <c r="K30" s="45"/>
      <c r="L30" s="45"/>
      <c r="M30" s="45"/>
    </row>
    <row r="31" spans="1:13" ht="14.25">
      <c r="A31" s="41">
        <v>19</v>
      </c>
      <c r="B31" s="42">
        <f t="shared" si="1"/>
        <v>147634.8894862562</v>
      </c>
      <c r="C31" s="64">
        <f t="shared" si="7"/>
        <v>861.2035220031612</v>
      </c>
      <c r="D31" s="42">
        <f t="shared" si="8"/>
        <v>138.7964779968388</v>
      </c>
      <c r="E31" s="42">
        <f t="shared" si="6"/>
        <v>147496.09300825937</v>
      </c>
      <c r="F31" s="42">
        <f t="shared" si="9"/>
        <v>16496.093008259348</v>
      </c>
      <c r="G31" s="42">
        <f t="shared" si="9"/>
        <v>2503.9069917406478</v>
      </c>
      <c r="H31" s="42">
        <f t="shared" si="10"/>
        <v>1000</v>
      </c>
      <c r="I31" s="45"/>
      <c r="J31" s="45"/>
      <c r="K31" s="45"/>
      <c r="L31" s="45"/>
      <c r="M31" s="45"/>
    </row>
    <row r="32" spans="1:13" ht="14.25">
      <c r="A32" s="41">
        <v>20</v>
      </c>
      <c r="B32" s="42">
        <f t="shared" si="1"/>
        <v>147496.09300825937</v>
      </c>
      <c r="C32" s="64">
        <f t="shared" si="7"/>
        <v>860.393875881513</v>
      </c>
      <c r="D32" s="42">
        <f t="shared" si="8"/>
        <v>139.60612411848695</v>
      </c>
      <c r="E32" s="42">
        <f t="shared" si="6"/>
        <v>147356.48688414088</v>
      </c>
      <c r="F32" s="42">
        <f t="shared" si="9"/>
        <v>17356.48688414086</v>
      </c>
      <c r="G32" s="42">
        <f t="shared" si="9"/>
        <v>2643.513115859135</v>
      </c>
      <c r="H32" s="42">
        <f t="shared" si="10"/>
        <v>1000</v>
      </c>
      <c r="I32" s="45"/>
      <c r="J32" s="45"/>
      <c r="K32" s="45"/>
      <c r="L32" s="45"/>
      <c r="M32" s="45"/>
    </row>
    <row r="33" spans="1:13" ht="14.25">
      <c r="A33" s="41">
        <v>21</v>
      </c>
      <c r="B33" s="42">
        <f t="shared" si="1"/>
        <v>147356.48688414088</v>
      </c>
      <c r="C33" s="64">
        <f t="shared" si="7"/>
        <v>859.5795068241551</v>
      </c>
      <c r="D33" s="42">
        <f t="shared" si="8"/>
        <v>140.42049317584485</v>
      </c>
      <c r="E33" s="42">
        <f t="shared" si="6"/>
        <v>147216.06639096502</v>
      </c>
      <c r="F33" s="42">
        <f t="shared" si="9"/>
        <v>18216.066390965017</v>
      </c>
      <c r="G33" s="42">
        <f t="shared" si="9"/>
        <v>2783.93360903498</v>
      </c>
      <c r="H33" s="42">
        <f t="shared" si="10"/>
        <v>1000</v>
      </c>
      <c r="I33" s="45"/>
      <c r="J33" s="45"/>
      <c r="K33" s="45"/>
      <c r="L33" s="45"/>
      <c r="M33" s="45"/>
    </row>
    <row r="34" spans="1:13" ht="14.25">
      <c r="A34" s="41">
        <v>22</v>
      </c>
      <c r="B34" s="42">
        <f t="shared" si="1"/>
        <v>147216.06639096502</v>
      </c>
      <c r="C34" s="64">
        <f t="shared" si="7"/>
        <v>858.7603872806292</v>
      </c>
      <c r="D34" s="42">
        <f t="shared" si="8"/>
        <v>141.23961271937083</v>
      </c>
      <c r="E34" s="42">
        <f t="shared" si="6"/>
        <v>147074.82677824565</v>
      </c>
      <c r="F34" s="42">
        <f t="shared" si="9"/>
        <v>19074.826778245646</v>
      </c>
      <c r="G34" s="42">
        <f t="shared" si="9"/>
        <v>2925.1732217543504</v>
      </c>
      <c r="H34" s="42">
        <f t="shared" si="10"/>
        <v>1000</v>
      </c>
      <c r="I34" s="45"/>
      <c r="J34" s="45"/>
      <c r="K34" s="45"/>
      <c r="L34" s="45"/>
      <c r="M34" s="45"/>
    </row>
    <row r="35" spans="1:13" ht="14.25">
      <c r="A35" s="41">
        <v>23</v>
      </c>
      <c r="B35" s="42">
        <f t="shared" si="1"/>
        <v>147074.82677824565</v>
      </c>
      <c r="C35" s="64">
        <f t="shared" si="7"/>
        <v>857.9364895397663</v>
      </c>
      <c r="D35" s="42">
        <f t="shared" si="8"/>
        <v>142.06351046023372</v>
      </c>
      <c r="E35" s="42">
        <f t="shared" si="6"/>
        <v>146932.76326778543</v>
      </c>
      <c r="F35" s="42">
        <f t="shared" si="9"/>
        <v>19932.763267785413</v>
      </c>
      <c r="G35" s="42">
        <f t="shared" si="9"/>
        <v>3067.236732214584</v>
      </c>
      <c r="H35" s="42">
        <f t="shared" si="10"/>
        <v>1000</v>
      </c>
      <c r="I35" s="45"/>
      <c r="J35" s="45"/>
      <c r="K35" s="45"/>
      <c r="L35" s="45"/>
      <c r="M35" s="45"/>
    </row>
    <row r="36" spans="1:13" ht="14.25">
      <c r="A36" s="41">
        <v>24</v>
      </c>
      <c r="B36" s="42">
        <f t="shared" si="1"/>
        <v>146932.76326778543</v>
      </c>
      <c r="C36" s="64">
        <f t="shared" si="7"/>
        <v>857.1077857287482</v>
      </c>
      <c r="D36" s="42">
        <f t="shared" si="8"/>
        <v>142.89221427125176</v>
      </c>
      <c r="E36" s="42">
        <f t="shared" si="6"/>
        <v>146789.8710535142</v>
      </c>
      <c r="F36" s="42">
        <f t="shared" si="9"/>
        <v>20789.87105351416</v>
      </c>
      <c r="G36" s="42">
        <f t="shared" si="9"/>
        <v>3210.128946485836</v>
      </c>
      <c r="H36" s="42">
        <f t="shared" si="10"/>
        <v>1000</v>
      </c>
      <c r="I36" s="45"/>
      <c r="J36" s="45"/>
      <c r="K36" s="45"/>
      <c r="L36" s="45"/>
      <c r="M36" s="45"/>
    </row>
    <row r="37" spans="1:13" ht="14.25">
      <c r="A37" s="41">
        <v>25</v>
      </c>
      <c r="B37" s="42">
        <f t="shared" si="1"/>
        <v>146789.8710535142</v>
      </c>
      <c r="C37" s="64">
        <f t="shared" si="7"/>
        <v>856.2742478121661</v>
      </c>
      <c r="D37" s="42">
        <f t="shared" si="8"/>
        <v>143.7257521878339</v>
      </c>
      <c r="E37" s="42">
        <f t="shared" si="6"/>
        <v>146646.14530132635</v>
      </c>
      <c r="F37" s="42">
        <f t="shared" si="9"/>
        <v>21646.145301326327</v>
      </c>
      <c r="G37" s="42">
        <f t="shared" si="9"/>
        <v>3353.85469867367</v>
      </c>
      <c r="H37" s="42">
        <f t="shared" si="10"/>
        <v>1000</v>
      </c>
      <c r="I37" s="45"/>
      <c r="J37" s="45"/>
      <c r="K37" s="45"/>
      <c r="L37" s="45"/>
      <c r="M37" s="45"/>
    </row>
    <row r="38" spans="1:13" ht="14.25">
      <c r="A38" s="41">
        <v>26</v>
      </c>
      <c r="B38" s="42">
        <f t="shared" si="1"/>
        <v>146646.14530132635</v>
      </c>
      <c r="C38" s="64">
        <f t="shared" si="7"/>
        <v>855.4358475910703</v>
      </c>
      <c r="D38" s="42">
        <f t="shared" si="8"/>
        <v>144.56415240892966</v>
      </c>
      <c r="E38" s="42">
        <f t="shared" si="6"/>
        <v>146501.58114891744</v>
      </c>
      <c r="F38" s="42">
        <f t="shared" si="9"/>
        <v>22501.581148917398</v>
      </c>
      <c r="G38" s="42">
        <f t="shared" si="9"/>
        <v>3498.4188510825998</v>
      </c>
      <c r="H38" s="42">
        <f t="shared" si="10"/>
        <v>1000</v>
      </c>
      <c r="I38" s="45"/>
      <c r="J38" s="45"/>
      <c r="K38" s="45"/>
      <c r="L38" s="45"/>
      <c r="M38" s="45"/>
    </row>
    <row r="39" spans="1:13" ht="14.25">
      <c r="A39" s="41">
        <v>27</v>
      </c>
      <c r="B39" s="42">
        <f t="shared" si="1"/>
        <v>146501.58114891744</v>
      </c>
      <c r="C39" s="64">
        <f t="shared" si="7"/>
        <v>854.5925567020183</v>
      </c>
      <c r="D39" s="42">
        <f t="shared" si="8"/>
        <v>145.40744329798167</v>
      </c>
      <c r="E39" s="42">
        <f t="shared" si="6"/>
        <v>146356.17370561947</v>
      </c>
      <c r="F39" s="42">
        <f t="shared" si="9"/>
        <v>23356.173705619414</v>
      </c>
      <c r="G39" s="42">
        <f t="shared" si="9"/>
        <v>3643.826294380581</v>
      </c>
      <c r="H39" s="42">
        <f t="shared" si="10"/>
        <v>1000</v>
      </c>
      <c r="I39" s="45"/>
      <c r="J39" s="45"/>
      <c r="K39" s="45"/>
      <c r="L39" s="45"/>
      <c r="M39" s="45"/>
    </row>
    <row r="40" spans="1:13" ht="14.25">
      <c r="A40" s="41">
        <v>28</v>
      </c>
      <c r="B40" s="42">
        <f t="shared" si="1"/>
        <v>146356.17370561947</v>
      </c>
      <c r="C40" s="64">
        <f t="shared" si="7"/>
        <v>853.7443466161135</v>
      </c>
      <c r="D40" s="42">
        <f t="shared" si="8"/>
        <v>146.2556533838865</v>
      </c>
      <c r="E40" s="42">
        <f t="shared" si="6"/>
        <v>146209.9180522356</v>
      </c>
      <c r="F40" s="42">
        <f t="shared" si="9"/>
        <v>24209.918052235527</v>
      </c>
      <c r="G40" s="42">
        <f t="shared" si="9"/>
        <v>3790.0819477644677</v>
      </c>
      <c r="H40" s="42">
        <f t="shared" si="10"/>
        <v>1000</v>
      </c>
      <c r="I40" s="45"/>
      <c r="J40" s="45"/>
      <c r="K40" s="45"/>
      <c r="L40" s="45"/>
      <c r="M40" s="45"/>
    </row>
    <row r="41" spans="1:13" ht="14.25">
      <c r="A41" s="41">
        <v>29</v>
      </c>
      <c r="B41" s="42">
        <f t="shared" si="1"/>
        <v>146209.9180522356</v>
      </c>
      <c r="C41" s="64">
        <f t="shared" si="7"/>
        <v>852.891188638041</v>
      </c>
      <c r="D41" s="42">
        <f t="shared" si="8"/>
        <v>147.10881136195906</v>
      </c>
      <c r="E41" s="42">
        <f t="shared" si="6"/>
        <v>146062.80924087364</v>
      </c>
      <c r="F41" s="42">
        <f t="shared" si="9"/>
        <v>25062.80924087357</v>
      </c>
      <c r="G41" s="42">
        <f t="shared" si="9"/>
        <v>3937.1907591264267</v>
      </c>
      <c r="H41" s="42">
        <f t="shared" si="10"/>
        <v>1000</v>
      </c>
      <c r="I41" s="45"/>
      <c r="J41" s="45"/>
      <c r="K41" s="45"/>
      <c r="L41" s="45"/>
      <c r="M41" s="45"/>
    </row>
    <row r="42" spans="1:13" ht="14.25">
      <c r="A42" s="41">
        <v>30</v>
      </c>
      <c r="B42" s="42">
        <f t="shared" si="1"/>
        <v>146062.80924087364</v>
      </c>
      <c r="C42" s="64">
        <f t="shared" si="7"/>
        <v>852.0330539050962</v>
      </c>
      <c r="D42" s="42">
        <f t="shared" si="8"/>
        <v>147.96694609490385</v>
      </c>
      <c r="E42" s="42">
        <f t="shared" si="6"/>
        <v>145914.84229477873</v>
      </c>
      <c r="F42" s="42">
        <f t="shared" si="9"/>
        <v>25914.842294778664</v>
      </c>
      <c r="G42" s="42">
        <f t="shared" si="9"/>
        <v>4085.1577052213306</v>
      </c>
      <c r="H42" s="42">
        <f t="shared" si="10"/>
        <v>1000</v>
      </c>
      <c r="I42" s="45"/>
      <c r="J42" s="45"/>
      <c r="K42" s="45"/>
      <c r="L42" s="45"/>
      <c r="M42" s="45"/>
    </row>
    <row r="43" spans="1:13" ht="14.25">
      <c r="A43" s="41">
        <v>31</v>
      </c>
      <c r="B43" s="42">
        <f t="shared" si="1"/>
        <v>145914.84229477873</v>
      </c>
      <c r="C43" s="64">
        <f t="shared" si="7"/>
        <v>851.1699133862094</v>
      </c>
      <c r="D43" s="42">
        <f t="shared" si="8"/>
        <v>148.83008661379063</v>
      </c>
      <c r="E43" s="42">
        <f t="shared" si="6"/>
        <v>145766.01220816493</v>
      </c>
      <c r="F43" s="42">
        <f t="shared" si="9"/>
        <v>26766.012208164873</v>
      </c>
      <c r="G43" s="42">
        <f t="shared" si="9"/>
        <v>4233.987791835121</v>
      </c>
      <c r="H43" s="42">
        <f t="shared" si="10"/>
        <v>1000</v>
      </c>
      <c r="I43" s="45"/>
      <c r="J43" s="45"/>
      <c r="K43" s="45"/>
      <c r="L43" s="45"/>
      <c r="M43" s="45"/>
    </row>
    <row r="44" spans="1:13" ht="14.25">
      <c r="A44" s="41">
        <v>32</v>
      </c>
      <c r="B44" s="42">
        <f t="shared" si="1"/>
        <v>145766.01220816493</v>
      </c>
      <c r="C44" s="64">
        <f t="shared" si="7"/>
        <v>850.3017378809622</v>
      </c>
      <c r="D44" s="42">
        <f t="shared" si="8"/>
        <v>149.69826211903785</v>
      </c>
      <c r="E44" s="42">
        <f t="shared" si="6"/>
        <v>145616.3139460459</v>
      </c>
      <c r="F44" s="42">
        <f t="shared" si="9"/>
        <v>27616.313946045837</v>
      </c>
      <c r="G44" s="42">
        <f t="shared" si="9"/>
        <v>4383.686053954159</v>
      </c>
      <c r="H44" s="42">
        <f t="shared" si="10"/>
        <v>1000</v>
      </c>
      <c r="I44" s="45"/>
      <c r="J44" s="45"/>
      <c r="K44" s="45"/>
      <c r="L44" s="45"/>
      <c r="M44" s="45"/>
    </row>
    <row r="45" spans="1:13" ht="14.25">
      <c r="A45" s="41">
        <v>33</v>
      </c>
      <c r="B45" s="42">
        <f t="shared" si="1"/>
        <v>145616.3139460459</v>
      </c>
      <c r="C45" s="64">
        <f t="shared" si="7"/>
        <v>849.4284980186011</v>
      </c>
      <c r="D45" s="42">
        <f t="shared" si="8"/>
        <v>150.5715019813989</v>
      </c>
      <c r="E45" s="42">
        <f aca="true" t="shared" si="11" ref="E45:E60">B45-D45</f>
        <v>145465.7424440645</v>
      </c>
      <c r="F45" s="42">
        <f t="shared" si="9"/>
        <v>28465.74244406444</v>
      </c>
      <c r="G45" s="42">
        <f t="shared" si="9"/>
        <v>4534.257555935558</v>
      </c>
      <c r="H45" s="42">
        <f t="shared" si="10"/>
        <v>1000</v>
      </c>
      <c r="I45" s="45"/>
      <c r="J45" s="45"/>
      <c r="K45" s="45"/>
      <c r="L45" s="45"/>
      <c r="M45" s="45"/>
    </row>
    <row r="46" spans="1:13" ht="14.25">
      <c r="A46" s="41">
        <v>34</v>
      </c>
      <c r="B46" s="42">
        <f aca="true" t="shared" si="12" ref="B46:B77">E45</f>
        <v>145465.7424440645</v>
      </c>
      <c r="C46" s="64">
        <f aca="true" t="shared" si="13" ref="C46:C61">B46*$B$6/12/100</f>
        <v>848.550164257043</v>
      </c>
      <c r="D46" s="42">
        <f aca="true" t="shared" si="14" ref="D46:D61">$D$9-C46</f>
        <v>151.44983574295702</v>
      </c>
      <c r="E46" s="42">
        <f t="shared" si="11"/>
        <v>145314.29260832153</v>
      </c>
      <c r="F46" s="42">
        <f aca="true" t="shared" si="15" ref="F46:G61">C46+F45</f>
        <v>29314.29260832148</v>
      </c>
      <c r="G46" s="42">
        <f t="shared" si="15"/>
        <v>4685.707391678516</v>
      </c>
      <c r="H46" s="42">
        <f aca="true" t="shared" si="16" ref="H46:H61">C46+D46</f>
        <v>1000</v>
      </c>
      <c r="I46" s="45"/>
      <c r="J46" s="45"/>
      <c r="K46" s="45"/>
      <c r="L46" s="45"/>
      <c r="M46" s="45"/>
    </row>
    <row r="47" spans="1:13" ht="14.25">
      <c r="A47" s="41">
        <v>35</v>
      </c>
      <c r="B47" s="42">
        <f t="shared" si="12"/>
        <v>145314.29260832153</v>
      </c>
      <c r="C47" s="64">
        <f t="shared" si="13"/>
        <v>847.6667068818756</v>
      </c>
      <c r="D47" s="42">
        <f t="shared" si="14"/>
        <v>152.3332931181244</v>
      </c>
      <c r="E47" s="42">
        <f t="shared" si="11"/>
        <v>145161.9593152034</v>
      </c>
      <c r="F47" s="42">
        <f t="shared" si="15"/>
        <v>30161.959315203356</v>
      </c>
      <c r="G47" s="42">
        <f t="shared" si="15"/>
        <v>4838.040684796641</v>
      </c>
      <c r="H47" s="42">
        <f t="shared" si="16"/>
        <v>1000</v>
      </c>
      <c r="I47" s="45"/>
      <c r="J47" s="45"/>
      <c r="K47" s="45"/>
      <c r="L47" s="45"/>
      <c r="M47" s="45"/>
    </row>
    <row r="48" spans="1:13" ht="14.25">
      <c r="A48" s="41">
        <v>36</v>
      </c>
      <c r="B48" s="42">
        <f t="shared" si="12"/>
        <v>145161.9593152034</v>
      </c>
      <c r="C48" s="64">
        <f t="shared" si="13"/>
        <v>846.7780960053532</v>
      </c>
      <c r="D48" s="42">
        <f t="shared" si="14"/>
        <v>153.22190399464682</v>
      </c>
      <c r="E48" s="42">
        <f t="shared" si="11"/>
        <v>145008.73741120874</v>
      </c>
      <c r="F48" s="42">
        <f t="shared" si="15"/>
        <v>31008.73741120871</v>
      </c>
      <c r="G48" s="42">
        <f t="shared" si="15"/>
        <v>4991.262588791287</v>
      </c>
      <c r="H48" s="42">
        <f t="shared" si="16"/>
        <v>1000</v>
      </c>
      <c r="I48" s="45"/>
      <c r="J48" s="45"/>
      <c r="K48" s="45"/>
      <c r="L48" s="45"/>
      <c r="M48" s="45"/>
    </row>
    <row r="49" spans="1:13" ht="14.25">
      <c r="A49" s="41">
        <v>37</v>
      </c>
      <c r="B49" s="42">
        <f t="shared" si="12"/>
        <v>145008.73741120874</v>
      </c>
      <c r="C49" s="64">
        <f t="shared" si="13"/>
        <v>845.8843015653844</v>
      </c>
      <c r="D49" s="42">
        <f t="shared" si="14"/>
        <v>154.11569843461564</v>
      </c>
      <c r="E49" s="42">
        <f t="shared" si="11"/>
        <v>144854.62171277413</v>
      </c>
      <c r="F49" s="42">
        <f t="shared" si="15"/>
        <v>31854.621712774093</v>
      </c>
      <c r="G49" s="42">
        <f t="shared" si="15"/>
        <v>5145.378287225903</v>
      </c>
      <c r="H49" s="42">
        <f t="shared" si="16"/>
        <v>1000</v>
      </c>
      <c r="I49" s="45"/>
      <c r="J49" s="45"/>
      <c r="K49" s="45"/>
      <c r="L49" s="45"/>
      <c r="M49" s="45"/>
    </row>
    <row r="50" spans="1:13" ht="14.25">
      <c r="A50" s="41">
        <v>38</v>
      </c>
      <c r="B50" s="42">
        <f t="shared" si="12"/>
        <v>144854.62171277413</v>
      </c>
      <c r="C50" s="64">
        <f t="shared" si="13"/>
        <v>844.9852933245156</v>
      </c>
      <c r="D50" s="42">
        <f t="shared" si="14"/>
        <v>155.01470667548438</v>
      </c>
      <c r="E50" s="42">
        <f t="shared" si="11"/>
        <v>144699.60700609864</v>
      </c>
      <c r="F50" s="42">
        <f t="shared" si="15"/>
        <v>32699.60700609861</v>
      </c>
      <c r="G50" s="42">
        <f t="shared" si="15"/>
        <v>5300.392993901387</v>
      </c>
      <c r="H50" s="42">
        <f t="shared" si="16"/>
        <v>1000</v>
      </c>
      <c r="I50" s="45"/>
      <c r="J50" s="45"/>
      <c r="K50" s="45"/>
      <c r="L50" s="45"/>
      <c r="M50" s="45"/>
    </row>
    <row r="51" spans="1:13" ht="14.25">
      <c r="A51" s="41">
        <v>39</v>
      </c>
      <c r="B51" s="42">
        <f t="shared" si="12"/>
        <v>144699.60700609864</v>
      </c>
      <c r="C51" s="64">
        <f t="shared" si="13"/>
        <v>844.0810408689088</v>
      </c>
      <c r="D51" s="42">
        <f t="shared" si="14"/>
        <v>155.91895913109124</v>
      </c>
      <c r="E51" s="42">
        <f t="shared" si="11"/>
        <v>144543.68804696755</v>
      </c>
      <c r="F51" s="42">
        <f t="shared" si="15"/>
        <v>33543.688046967516</v>
      </c>
      <c r="G51" s="42">
        <f t="shared" si="15"/>
        <v>5456.311953032478</v>
      </c>
      <c r="H51" s="42">
        <f t="shared" si="16"/>
        <v>1000</v>
      </c>
      <c r="I51" s="45"/>
      <c r="J51" s="45"/>
      <c r="K51" s="45"/>
      <c r="L51" s="45"/>
      <c r="M51" s="45"/>
    </row>
    <row r="52" spans="1:13" ht="14.25">
      <c r="A52" s="41">
        <v>40</v>
      </c>
      <c r="B52" s="42">
        <f t="shared" si="12"/>
        <v>144543.68804696755</v>
      </c>
      <c r="C52" s="64">
        <f t="shared" si="13"/>
        <v>843.1715136073107</v>
      </c>
      <c r="D52" s="42">
        <f t="shared" si="14"/>
        <v>156.82848639268934</v>
      </c>
      <c r="E52" s="42">
        <f t="shared" si="11"/>
        <v>144386.85956057487</v>
      </c>
      <c r="F52" s="42">
        <f t="shared" si="15"/>
        <v>34386.85956057483</v>
      </c>
      <c r="G52" s="42">
        <f t="shared" si="15"/>
        <v>5613.140439425168</v>
      </c>
      <c r="H52" s="42">
        <f t="shared" si="16"/>
        <v>1000</v>
      </c>
      <c r="I52" s="45"/>
      <c r="J52" s="45"/>
      <c r="K52" s="45"/>
      <c r="L52" s="45"/>
      <c r="M52" s="45"/>
    </row>
    <row r="53" spans="1:13" ht="14.25">
      <c r="A53" s="41">
        <v>41</v>
      </c>
      <c r="B53" s="42">
        <f t="shared" si="12"/>
        <v>144386.85956057487</v>
      </c>
      <c r="C53" s="64">
        <f t="shared" si="13"/>
        <v>842.25668077002</v>
      </c>
      <c r="D53" s="42">
        <f t="shared" si="14"/>
        <v>157.74331922998</v>
      </c>
      <c r="E53" s="42">
        <f t="shared" si="11"/>
        <v>144229.1162413449</v>
      </c>
      <c r="F53" s="42">
        <f t="shared" si="15"/>
        <v>35229.11624134485</v>
      </c>
      <c r="G53" s="42">
        <f t="shared" si="15"/>
        <v>5770.883758655147</v>
      </c>
      <c r="H53" s="42">
        <f t="shared" si="16"/>
        <v>1000</v>
      </c>
      <c r="I53" s="45"/>
      <c r="J53" s="45"/>
      <c r="K53" s="45"/>
      <c r="L53" s="45"/>
      <c r="M53" s="45"/>
    </row>
    <row r="54" spans="1:13" ht="14.25">
      <c r="A54" s="41">
        <v>42</v>
      </c>
      <c r="B54" s="42">
        <f t="shared" si="12"/>
        <v>144229.1162413449</v>
      </c>
      <c r="C54" s="64">
        <f t="shared" si="13"/>
        <v>841.3365114078451</v>
      </c>
      <c r="D54" s="42">
        <f t="shared" si="14"/>
        <v>158.66348859215486</v>
      </c>
      <c r="E54" s="42">
        <f t="shared" si="11"/>
        <v>144070.45275275272</v>
      </c>
      <c r="F54" s="42">
        <f t="shared" si="15"/>
        <v>36070.452752752695</v>
      </c>
      <c r="G54" s="42">
        <f t="shared" si="15"/>
        <v>5929.547247247302</v>
      </c>
      <c r="H54" s="42">
        <f t="shared" si="16"/>
        <v>1000</v>
      </c>
      <c r="I54" s="45"/>
      <c r="J54" s="45"/>
      <c r="K54" s="45"/>
      <c r="L54" s="45"/>
      <c r="M54" s="45"/>
    </row>
    <row r="55" spans="1:13" ht="14.25">
      <c r="A55" s="41">
        <v>43</v>
      </c>
      <c r="B55" s="42">
        <f t="shared" si="12"/>
        <v>144070.45275275272</v>
      </c>
      <c r="C55" s="64">
        <f t="shared" si="13"/>
        <v>840.4109743910575</v>
      </c>
      <c r="D55" s="42">
        <f t="shared" si="14"/>
        <v>159.5890256089425</v>
      </c>
      <c r="E55" s="42">
        <f t="shared" si="11"/>
        <v>143910.8637271438</v>
      </c>
      <c r="F55" s="42">
        <f t="shared" si="15"/>
        <v>36910.863727143755</v>
      </c>
      <c r="G55" s="42">
        <f t="shared" si="15"/>
        <v>6089.136272856244</v>
      </c>
      <c r="H55" s="42">
        <f t="shared" si="16"/>
        <v>1000</v>
      </c>
      <c r="I55" s="45"/>
      <c r="J55" s="45"/>
      <c r="K55" s="45"/>
      <c r="L55" s="45"/>
      <c r="M55" s="45"/>
    </row>
    <row r="56" spans="1:13" ht="14.25">
      <c r="A56" s="41">
        <v>44</v>
      </c>
      <c r="B56" s="42">
        <f t="shared" si="12"/>
        <v>143910.8637271438</v>
      </c>
      <c r="C56" s="64">
        <f t="shared" si="13"/>
        <v>839.4800384083388</v>
      </c>
      <c r="D56" s="42">
        <f t="shared" si="14"/>
        <v>160.51996159166117</v>
      </c>
      <c r="E56" s="42">
        <f t="shared" si="11"/>
        <v>143750.34376555213</v>
      </c>
      <c r="F56" s="42">
        <f t="shared" si="15"/>
        <v>37750.34376555209</v>
      </c>
      <c r="G56" s="42">
        <f t="shared" si="15"/>
        <v>6249.656234447905</v>
      </c>
      <c r="H56" s="42">
        <f t="shared" si="16"/>
        <v>1000</v>
      </c>
      <c r="I56" s="45"/>
      <c r="J56" s="45"/>
      <c r="K56" s="45"/>
      <c r="L56" s="45"/>
      <c r="M56" s="45"/>
    </row>
    <row r="57" spans="1:13" ht="14.25">
      <c r="A57" s="41">
        <v>45</v>
      </c>
      <c r="B57" s="42">
        <f t="shared" si="12"/>
        <v>143750.34376555213</v>
      </c>
      <c r="C57" s="64">
        <f t="shared" si="13"/>
        <v>838.5436719657207</v>
      </c>
      <c r="D57" s="42">
        <f t="shared" si="14"/>
        <v>161.4563280342793</v>
      </c>
      <c r="E57" s="42">
        <f t="shared" si="11"/>
        <v>143588.88743751784</v>
      </c>
      <c r="F57" s="42">
        <f t="shared" si="15"/>
        <v>38588.88743751781</v>
      </c>
      <c r="G57" s="42">
        <f t="shared" si="15"/>
        <v>6411.112562482184</v>
      </c>
      <c r="H57" s="42">
        <f t="shared" si="16"/>
        <v>1000</v>
      </c>
      <c r="I57" s="45"/>
      <c r="J57" s="45"/>
      <c r="K57" s="45"/>
      <c r="L57" s="45"/>
      <c r="M57" s="45"/>
    </row>
    <row r="58" spans="1:13" ht="14.25">
      <c r="A58" s="41">
        <v>46</v>
      </c>
      <c r="B58" s="42">
        <f t="shared" si="12"/>
        <v>143588.88743751784</v>
      </c>
      <c r="C58" s="64">
        <f t="shared" si="13"/>
        <v>837.6018433855207</v>
      </c>
      <c r="D58" s="42">
        <f t="shared" si="14"/>
        <v>162.39815661447926</v>
      </c>
      <c r="E58" s="42">
        <f t="shared" si="11"/>
        <v>143426.48928090336</v>
      </c>
      <c r="F58" s="42">
        <f t="shared" si="15"/>
        <v>39426.48928090333</v>
      </c>
      <c r="G58" s="42">
        <f t="shared" si="15"/>
        <v>6573.510719096664</v>
      </c>
      <c r="H58" s="42">
        <f t="shared" si="16"/>
        <v>1000</v>
      </c>
      <c r="I58" s="45"/>
      <c r="J58" s="45"/>
      <c r="K58" s="45"/>
      <c r="L58" s="45"/>
      <c r="M58" s="45"/>
    </row>
    <row r="59" spans="1:13" ht="14.25">
      <c r="A59" s="41">
        <v>47</v>
      </c>
      <c r="B59" s="42">
        <f t="shared" si="12"/>
        <v>143426.48928090336</v>
      </c>
      <c r="C59" s="64">
        <f t="shared" si="13"/>
        <v>836.6545208052696</v>
      </c>
      <c r="D59" s="42">
        <f t="shared" si="14"/>
        <v>163.3454791947304</v>
      </c>
      <c r="E59" s="42">
        <f t="shared" si="11"/>
        <v>143263.14380170862</v>
      </c>
      <c r="F59" s="42">
        <f t="shared" si="15"/>
        <v>40263.143801708604</v>
      </c>
      <c r="G59" s="42">
        <f t="shared" si="15"/>
        <v>6736.856198291394</v>
      </c>
      <c r="H59" s="42">
        <f t="shared" si="16"/>
        <v>1000</v>
      </c>
      <c r="I59" s="45"/>
      <c r="J59" s="45"/>
      <c r="K59" s="45"/>
      <c r="L59" s="45"/>
      <c r="M59" s="45"/>
    </row>
    <row r="60" spans="1:13" ht="14.25">
      <c r="A60" s="41">
        <v>48</v>
      </c>
      <c r="B60" s="42">
        <f t="shared" si="12"/>
        <v>143263.14380170862</v>
      </c>
      <c r="C60" s="64">
        <f t="shared" si="13"/>
        <v>835.7016721766336</v>
      </c>
      <c r="D60" s="42">
        <f t="shared" si="14"/>
        <v>164.29832782336644</v>
      </c>
      <c r="E60" s="42">
        <f t="shared" si="11"/>
        <v>143098.84547388525</v>
      </c>
      <c r="F60" s="42">
        <f t="shared" si="15"/>
        <v>41098.84547388524</v>
      </c>
      <c r="G60" s="42">
        <f t="shared" si="15"/>
        <v>6901.15452611476</v>
      </c>
      <c r="H60" s="42">
        <f t="shared" si="16"/>
        <v>1000</v>
      </c>
      <c r="I60" s="45"/>
      <c r="J60" s="45"/>
      <c r="K60" s="45"/>
      <c r="L60" s="45"/>
      <c r="M60" s="45"/>
    </row>
    <row r="61" spans="1:13" ht="14.25">
      <c r="A61" s="41">
        <v>49</v>
      </c>
      <c r="B61" s="42">
        <f t="shared" si="12"/>
        <v>143098.84547388525</v>
      </c>
      <c r="C61" s="64">
        <f t="shared" si="13"/>
        <v>834.7432652643306</v>
      </c>
      <c r="D61" s="42">
        <f t="shared" si="14"/>
        <v>165.2567347356694</v>
      </c>
      <c r="E61" s="42">
        <f aca="true" t="shared" si="17" ref="E61:E76">B61-D61</f>
        <v>142933.58873914956</v>
      </c>
      <c r="F61" s="42">
        <f t="shared" si="15"/>
        <v>41933.58873914957</v>
      </c>
      <c r="G61" s="42">
        <f t="shared" si="15"/>
        <v>7066.411260850429</v>
      </c>
      <c r="H61" s="42">
        <f t="shared" si="16"/>
        <v>1000</v>
      </c>
      <c r="I61" s="45"/>
      <c r="J61" s="45"/>
      <c r="K61" s="45"/>
      <c r="L61" s="45"/>
      <c r="M61" s="45"/>
    </row>
    <row r="62" spans="1:13" ht="14.25">
      <c r="A62" s="41">
        <v>50</v>
      </c>
      <c r="B62" s="42">
        <f t="shared" si="12"/>
        <v>142933.58873914956</v>
      </c>
      <c r="C62" s="64">
        <f aca="true" t="shared" si="18" ref="C62:C77">B62*$B$6/12/100</f>
        <v>833.7792676450392</v>
      </c>
      <c r="D62" s="42">
        <f aca="true" t="shared" si="19" ref="D62:D77">$D$9-C62</f>
        <v>166.22073235496077</v>
      </c>
      <c r="E62" s="42">
        <f t="shared" si="17"/>
        <v>142767.3680067946</v>
      </c>
      <c r="F62" s="42">
        <f aca="true" t="shared" si="20" ref="F62:G77">C62+F61</f>
        <v>42767.36800679461</v>
      </c>
      <c r="G62" s="42">
        <f t="shared" si="20"/>
        <v>7232.63199320539</v>
      </c>
      <c r="H62" s="42">
        <f aca="true" t="shared" si="21" ref="H62:H77">C62+D62</f>
        <v>1000</v>
      </c>
      <c r="I62" s="45"/>
      <c r="J62" s="45"/>
      <c r="K62" s="45"/>
      <c r="L62" s="45"/>
      <c r="M62" s="45"/>
    </row>
    <row r="63" spans="1:13" ht="14.25">
      <c r="A63" s="41">
        <v>51</v>
      </c>
      <c r="B63" s="42">
        <f t="shared" si="12"/>
        <v>142767.3680067946</v>
      </c>
      <c r="C63" s="64">
        <f t="shared" si="18"/>
        <v>832.8096467063019</v>
      </c>
      <c r="D63" s="42">
        <f t="shared" si="19"/>
        <v>167.19035329369808</v>
      </c>
      <c r="E63" s="42">
        <f t="shared" si="17"/>
        <v>142600.1776535009</v>
      </c>
      <c r="F63" s="42">
        <f t="shared" si="20"/>
        <v>43600.17765350091</v>
      </c>
      <c r="G63" s="42">
        <f t="shared" si="20"/>
        <v>7399.822346499088</v>
      </c>
      <c r="H63" s="42">
        <f t="shared" si="21"/>
        <v>1000</v>
      </c>
      <c r="I63" s="45"/>
      <c r="J63" s="45"/>
      <c r="K63" s="45"/>
      <c r="L63" s="45"/>
      <c r="M63" s="45"/>
    </row>
    <row r="64" spans="1:13" ht="14.25">
      <c r="A64" s="41">
        <v>52</v>
      </c>
      <c r="B64" s="42">
        <f t="shared" si="12"/>
        <v>142600.1776535009</v>
      </c>
      <c r="C64" s="64">
        <f t="shared" si="18"/>
        <v>831.8343696454218</v>
      </c>
      <c r="D64" s="42">
        <f t="shared" si="19"/>
        <v>168.16563035457818</v>
      </c>
      <c r="E64" s="42">
        <f t="shared" si="17"/>
        <v>142432.01202314632</v>
      </c>
      <c r="F64" s="42">
        <f t="shared" si="20"/>
        <v>44432.01202314634</v>
      </c>
      <c r="G64" s="42">
        <f t="shared" si="20"/>
        <v>7567.987976853666</v>
      </c>
      <c r="H64" s="42">
        <f t="shared" si="21"/>
        <v>1000</v>
      </c>
      <c r="I64" s="45"/>
      <c r="J64" s="45"/>
      <c r="K64" s="45"/>
      <c r="L64" s="45"/>
      <c r="M64" s="45"/>
    </row>
    <row r="65" spans="1:13" ht="14.25">
      <c r="A65" s="41">
        <v>53</v>
      </c>
      <c r="B65" s="42">
        <f t="shared" si="12"/>
        <v>142432.01202314632</v>
      </c>
      <c r="C65" s="64">
        <f t="shared" si="18"/>
        <v>830.8534034683537</v>
      </c>
      <c r="D65" s="42">
        <f t="shared" si="19"/>
        <v>169.1465965316463</v>
      </c>
      <c r="E65" s="42">
        <f t="shared" si="17"/>
        <v>142262.86542661468</v>
      </c>
      <c r="F65" s="42">
        <f t="shared" si="20"/>
        <v>45262.86542661469</v>
      </c>
      <c r="G65" s="42">
        <f t="shared" si="20"/>
        <v>7737.134573385312</v>
      </c>
      <c r="H65" s="42">
        <f t="shared" si="21"/>
        <v>1000</v>
      </c>
      <c r="I65" s="45"/>
      <c r="J65" s="45"/>
      <c r="K65" s="45"/>
      <c r="L65" s="45"/>
      <c r="M65" s="45"/>
    </row>
    <row r="66" spans="1:13" ht="14.25">
      <c r="A66" s="41">
        <v>54</v>
      </c>
      <c r="B66" s="42">
        <f t="shared" si="12"/>
        <v>142262.86542661468</v>
      </c>
      <c r="C66" s="64">
        <f t="shared" si="18"/>
        <v>829.8667149885856</v>
      </c>
      <c r="D66" s="42">
        <f t="shared" si="19"/>
        <v>170.1332850114144</v>
      </c>
      <c r="E66" s="42">
        <f t="shared" si="17"/>
        <v>142092.73214160325</v>
      </c>
      <c r="F66" s="42">
        <f t="shared" si="20"/>
        <v>46092.73214160328</v>
      </c>
      <c r="G66" s="42">
        <f t="shared" si="20"/>
        <v>7907.267858396726</v>
      </c>
      <c r="H66" s="42">
        <f t="shared" si="21"/>
        <v>1000</v>
      </c>
      <c r="I66" s="45"/>
      <c r="J66" s="45"/>
      <c r="K66" s="45"/>
      <c r="L66" s="45"/>
      <c r="M66" s="45"/>
    </row>
    <row r="67" spans="1:13" ht="14.25">
      <c r="A67" s="41">
        <v>55</v>
      </c>
      <c r="B67" s="42">
        <f t="shared" si="12"/>
        <v>142092.73214160325</v>
      </c>
      <c r="C67" s="64">
        <f t="shared" si="18"/>
        <v>828.8742708260189</v>
      </c>
      <c r="D67" s="42">
        <f t="shared" si="19"/>
        <v>171.12572917398109</v>
      </c>
      <c r="E67" s="42">
        <f t="shared" si="17"/>
        <v>141921.60641242928</v>
      </c>
      <c r="F67" s="42">
        <f t="shared" si="20"/>
        <v>46921.6064124293</v>
      </c>
      <c r="G67" s="42">
        <f t="shared" si="20"/>
        <v>8078.3935875707075</v>
      </c>
      <c r="H67" s="42">
        <f t="shared" si="21"/>
        <v>1000</v>
      </c>
      <c r="I67" s="45"/>
      <c r="J67" s="45"/>
      <c r="K67" s="45"/>
      <c r="L67" s="45"/>
      <c r="M67" s="45"/>
    </row>
    <row r="68" spans="1:13" ht="14.25">
      <c r="A68" s="41">
        <v>56</v>
      </c>
      <c r="B68" s="42">
        <f t="shared" si="12"/>
        <v>141921.60641242928</v>
      </c>
      <c r="C68" s="64">
        <f t="shared" si="18"/>
        <v>827.8760374058375</v>
      </c>
      <c r="D68" s="42">
        <f t="shared" si="19"/>
        <v>172.12396259416255</v>
      </c>
      <c r="E68" s="42">
        <f t="shared" si="17"/>
        <v>141749.4824498351</v>
      </c>
      <c r="F68" s="42">
        <f t="shared" si="20"/>
        <v>47749.48244983514</v>
      </c>
      <c r="G68" s="42">
        <f t="shared" si="20"/>
        <v>8250.51755016487</v>
      </c>
      <c r="H68" s="42">
        <f t="shared" si="21"/>
        <v>1000</v>
      </c>
      <c r="I68" s="45"/>
      <c r="J68" s="45"/>
      <c r="K68" s="45"/>
      <c r="L68" s="45"/>
      <c r="M68" s="45"/>
    </row>
    <row r="69" spans="1:13" ht="14.25">
      <c r="A69" s="41">
        <v>57</v>
      </c>
      <c r="B69" s="42">
        <f t="shared" si="12"/>
        <v>141749.4824498351</v>
      </c>
      <c r="C69" s="64">
        <f t="shared" si="18"/>
        <v>826.8719809573714</v>
      </c>
      <c r="D69" s="42">
        <f t="shared" si="19"/>
        <v>173.12801904262858</v>
      </c>
      <c r="E69" s="42">
        <f t="shared" si="17"/>
        <v>141576.35443079247</v>
      </c>
      <c r="F69" s="42">
        <f t="shared" si="20"/>
        <v>48576.35443079251</v>
      </c>
      <c r="G69" s="42">
        <f t="shared" si="20"/>
        <v>8423.645569207498</v>
      </c>
      <c r="H69" s="42">
        <f t="shared" si="21"/>
        <v>1000</v>
      </c>
      <c r="I69" s="45"/>
      <c r="J69" s="45"/>
      <c r="K69" s="45"/>
      <c r="L69" s="45"/>
      <c r="M69" s="45"/>
    </row>
    <row r="70" spans="1:13" ht="14.25">
      <c r="A70" s="41">
        <v>58</v>
      </c>
      <c r="B70" s="42">
        <f t="shared" si="12"/>
        <v>141576.35443079247</v>
      </c>
      <c r="C70" s="64">
        <f t="shared" si="18"/>
        <v>825.8620675129562</v>
      </c>
      <c r="D70" s="42">
        <f t="shared" si="19"/>
        <v>174.13793248704383</v>
      </c>
      <c r="E70" s="42">
        <f t="shared" si="17"/>
        <v>141402.21649830544</v>
      </c>
      <c r="F70" s="42">
        <f t="shared" si="20"/>
        <v>49402.21649830547</v>
      </c>
      <c r="G70" s="42">
        <f t="shared" si="20"/>
        <v>8597.783501694541</v>
      </c>
      <c r="H70" s="42">
        <f t="shared" si="21"/>
        <v>1000</v>
      </c>
      <c r="I70" s="45"/>
      <c r="J70" s="45"/>
      <c r="K70" s="45"/>
      <c r="L70" s="45"/>
      <c r="M70" s="45"/>
    </row>
    <row r="71" spans="1:13" ht="14.25">
      <c r="A71" s="41">
        <v>59</v>
      </c>
      <c r="B71" s="42">
        <f t="shared" si="12"/>
        <v>141402.21649830544</v>
      </c>
      <c r="C71" s="64">
        <f t="shared" si="18"/>
        <v>824.8462629067818</v>
      </c>
      <c r="D71" s="42">
        <f t="shared" si="19"/>
        <v>175.15373709321818</v>
      </c>
      <c r="E71" s="42">
        <f t="shared" si="17"/>
        <v>141227.06276121223</v>
      </c>
      <c r="F71" s="42">
        <f t="shared" si="20"/>
        <v>50227.06276121225</v>
      </c>
      <c r="G71" s="42">
        <f t="shared" si="20"/>
        <v>8772.93723878776</v>
      </c>
      <c r="H71" s="42">
        <f t="shared" si="21"/>
        <v>1000</v>
      </c>
      <c r="I71" s="45"/>
      <c r="J71" s="45"/>
      <c r="K71" s="45"/>
      <c r="L71" s="45"/>
      <c r="M71" s="45"/>
    </row>
    <row r="72" spans="1:13" ht="14.25">
      <c r="A72" s="66">
        <v>60</v>
      </c>
      <c r="B72" s="67">
        <f t="shared" si="12"/>
        <v>141227.06276121223</v>
      </c>
      <c r="C72" s="68">
        <f t="shared" si="18"/>
        <v>823.824532773738</v>
      </c>
      <c r="D72" s="67">
        <f t="shared" si="19"/>
        <v>176.17546722626196</v>
      </c>
      <c r="E72" s="67">
        <f t="shared" si="17"/>
        <v>141050.88729398596</v>
      </c>
      <c r="F72" s="67">
        <f t="shared" si="20"/>
        <v>51050.88729398599</v>
      </c>
      <c r="G72" s="67">
        <f t="shared" si="20"/>
        <v>8949.11270601402</v>
      </c>
      <c r="H72" s="67">
        <f t="shared" si="21"/>
        <v>1000</v>
      </c>
      <c r="I72" s="45" t="s">
        <v>35</v>
      </c>
      <c r="J72" s="45"/>
      <c r="K72" s="45"/>
      <c r="L72" s="45"/>
      <c r="M72" s="45"/>
    </row>
    <row r="73" spans="1:13" ht="14.25">
      <c r="A73" s="41">
        <v>61</v>
      </c>
      <c r="B73" s="42">
        <f t="shared" si="12"/>
        <v>141050.88729398596</v>
      </c>
      <c r="C73" s="64">
        <f t="shared" si="18"/>
        <v>822.7968425482514</v>
      </c>
      <c r="D73" s="42">
        <f t="shared" si="19"/>
        <v>177.20315745174855</v>
      </c>
      <c r="E73" s="42">
        <f t="shared" si="17"/>
        <v>140873.6841365342</v>
      </c>
      <c r="F73" s="42">
        <f t="shared" si="20"/>
        <v>51873.68413653424</v>
      </c>
      <c r="G73" s="42">
        <f t="shared" si="20"/>
        <v>9126.315863465768</v>
      </c>
      <c r="H73" s="42">
        <f t="shared" si="21"/>
        <v>1000</v>
      </c>
      <c r="I73" s="45"/>
      <c r="J73" s="45"/>
      <c r="K73" s="45"/>
      <c r="L73" s="45"/>
      <c r="M73" s="45"/>
    </row>
    <row r="74" spans="1:13" ht="14.25">
      <c r="A74" s="41">
        <v>62</v>
      </c>
      <c r="B74" s="42">
        <f t="shared" si="12"/>
        <v>140873.6841365342</v>
      </c>
      <c r="C74" s="64">
        <f t="shared" si="18"/>
        <v>821.763157463116</v>
      </c>
      <c r="D74" s="42">
        <f t="shared" si="19"/>
        <v>178.23684253688396</v>
      </c>
      <c r="E74" s="42">
        <f t="shared" si="17"/>
        <v>140695.4472939973</v>
      </c>
      <c r="F74" s="42">
        <f t="shared" si="20"/>
        <v>52695.44729399736</v>
      </c>
      <c r="G74" s="42">
        <f t="shared" si="20"/>
        <v>9304.552706002652</v>
      </c>
      <c r="H74" s="42">
        <f t="shared" si="21"/>
        <v>1000</v>
      </c>
      <c r="I74" s="45"/>
      <c r="J74" s="45"/>
      <c r="K74" s="45"/>
      <c r="L74" s="45"/>
      <c r="M74" s="45"/>
    </row>
    <row r="75" spans="1:13" ht="14.25">
      <c r="A75" s="41">
        <v>63</v>
      </c>
      <c r="B75" s="42">
        <f t="shared" si="12"/>
        <v>140695.4472939973</v>
      </c>
      <c r="C75" s="64">
        <f t="shared" si="18"/>
        <v>820.7234425483177</v>
      </c>
      <c r="D75" s="42">
        <f t="shared" si="19"/>
        <v>179.27655745168227</v>
      </c>
      <c r="E75" s="42">
        <f t="shared" si="17"/>
        <v>140516.1707365456</v>
      </c>
      <c r="F75" s="42">
        <f t="shared" si="20"/>
        <v>53516.170736545675</v>
      </c>
      <c r="G75" s="42">
        <f t="shared" si="20"/>
        <v>9483.829263454334</v>
      </c>
      <c r="H75" s="42">
        <f t="shared" si="21"/>
        <v>1000</v>
      </c>
      <c r="I75" s="45"/>
      <c r="J75" s="45"/>
      <c r="K75" s="45"/>
      <c r="L75" s="45"/>
      <c r="M75" s="45"/>
    </row>
    <row r="76" spans="1:13" ht="14.25">
      <c r="A76" s="41">
        <v>64</v>
      </c>
      <c r="B76" s="42">
        <f t="shared" si="12"/>
        <v>140516.1707365456</v>
      </c>
      <c r="C76" s="64">
        <f t="shared" si="18"/>
        <v>819.6776626298494</v>
      </c>
      <c r="D76" s="42">
        <f t="shared" si="19"/>
        <v>180.32233737015065</v>
      </c>
      <c r="E76" s="42">
        <f t="shared" si="17"/>
        <v>140335.84839917545</v>
      </c>
      <c r="F76" s="42">
        <f t="shared" si="20"/>
        <v>54335.84839917553</v>
      </c>
      <c r="G76" s="42">
        <f t="shared" si="20"/>
        <v>9664.151600824485</v>
      </c>
      <c r="H76" s="42">
        <f t="shared" si="21"/>
        <v>1000</v>
      </c>
      <c r="I76" s="45"/>
      <c r="J76" s="45"/>
      <c r="K76" s="45"/>
      <c r="L76" s="45"/>
      <c r="M76" s="45"/>
    </row>
    <row r="77" spans="1:13" ht="14.25">
      <c r="A77" s="41">
        <v>65</v>
      </c>
      <c r="B77" s="42">
        <f t="shared" si="12"/>
        <v>140335.84839917545</v>
      </c>
      <c r="C77" s="64">
        <f t="shared" si="18"/>
        <v>818.6257823285235</v>
      </c>
      <c r="D77" s="42">
        <f t="shared" si="19"/>
        <v>181.37421767147646</v>
      </c>
      <c r="E77" s="42">
        <f aca="true" t="shared" si="22" ref="E77:E92">B77-D77</f>
        <v>140154.47418150396</v>
      </c>
      <c r="F77" s="42">
        <f t="shared" si="20"/>
        <v>55154.474181504054</v>
      </c>
      <c r="G77" s="42">
        <f t="shared" si="20"/>
        <v>9845.525818495962</v>
      </c>
      <c r="H77" s="42">
        <f t="shared" si="21"/>
        <v>1000</v>
      </c>
      <c r="I77" s="45"/>
      <c r="J77" s="45"/>
      <c r="K77" s="45"/>
      <c r="L77" s="45"/>
      <c r="M77" s="45"/>
    </row>
    <row r="78" spans="1:13" ht="14.25">
      <c r="A78" s="41">
        <v>66</v>
      </c>
      <c r="B78" s="42">
        <f aca="true" t="shared" si="23" ref="B78:B109">E77</f>
        <v>140154.47418150396</v>
      </c>
      <c r="C78" s="64">
        <f aca="true" t="shared" si="24" ref="C78:C93">B78*$B$6/12/100</f>
        <v>817.5677660587731</v>
      </c>
      <c r="D78" s="42">
        <f aca="true" t="shared" si="25" ref="D78:D93">$D$9-C78</f>
        <v>182.43223394122685</v>
      </c>
      <c r="E78" s="42">
        <f t="shared" si="22"/>
        <v>139972.04194756274</v>
      </c>
      <c r="F78" s="42">
        <f aca="true" t="shared" si="26" ref="F78:G93">C78+F77</f>
        <v>55972.04194756283</v>
      </c>
      <c r="G78" s="42">
        <f t="shared" si="26"/>
        <v>10027.958052437189</v>
      </c>
      <c r="H78" s="42">
        <f aca="true" t="shared" si="27" ref="H78:H93">C78+D78</f>
        <v>1000</v>
      </c>
      <c r="I78" s="45"/>
      <c r="J78" s="45"/>
      <c r="K78" s="45"/>
      <c r="L78" s="45"/>
      <c r="M78" s="45"/>
    </row>
    <row r="79" spans="1:13" ht="14.25">
      <c r="A79" s="41">
        <v>67</v>
      </c>
      <c r="B79" s="42">
        <f t="shared" si="23"/>
        <v>139972.04194756274</v>
      </c>
      <c r="C79" s="64">
        <f t="shared" si="24"/>
        <v>816.5035780274494</v>
      </c>
      <c r="D79" s="42">
        <f t="shared" si="25"/>
        <v>183.4964219725506</v>
      </c>
      <c r="E79" s="42">
        <f t="shared" si="22"/>
        <v>139788.5455255902</v>
      </c>
      <c r="F79" s="42">
        <f t="shared" si="26"/>
        <v>56788.54552559028</v>
      </c>
      <c r="G79" s="42">
        <f t="shared" si="26"/>
        <v>10211.454474409738</v>
      </c>
      <c r="H79" s="42">
        <f t="shared" si="27"/>
        <v>1000</v>
      </c>
      <c r="I79" s="45"/>
      <c r="J79" s="45"/>
      <c r="K79" s="45"/>
      <c r="L79" s="45"/>
      <c r="M79" s="45"/>
    </row>
    <row r="80" spans="1:13" ht="14.25">
      <c r="A80" s="41">
        <v>68</v>
      </c>
      <c r="B80" s="42">
        <f t="shared" si="23"/>
        <v>139788.5455255902</v>
      </c>
      <c r="C80" s="64">
        <f t="shared" si="24"/>
        <v>815.4331822326094</v>
      </c>
      <c r="D80" s="42">
        <f t="shared" si="25"/>
        <v>184.5668177673906</v>
      </c>
      <c r="E80" s="42">
        <f t="shared" si="22"/>
        <v>139603.9787078228</v>
      </c>
      <c r="F80" s="42">
        <f t="shared" si="26"/>
        <v>57603.978707822884</v>
      </c>
      <c r="G80" s="42">
        <f t="shared" si="26"/>
        <v>10396.021292177129</v>
      </c>
      <c r="H80" s="42">
        <f t="shared" si="27"/>
        <v>1000</v>
      </c>
      <c r="I80" s="45"/>
      <c r="J80" s="45"/>
      <c r="K80" s="45"/>
      <c r="L80" s="45"/>
      <c r="M80" s="45"/>
    </row>
    <row r="81" spans="1:13" ht="14.25">
      <c r="A81" s="41">
        <v>69</v>
      </c>
      <c r="B81" s="42">
        <f t="shared" si="23"/>
        <v>139603.9787078228</v>
      </c>
      <c r="C81" s="64">
        <f t="shared" si="24"/>
        <v>814.3565424622997</v>
      </c>
      <c r="D81" s="42">
        <f t="shared" si="25"/>
        <v>185.64345753770033</v>
      </c>
      <c r="E81" s="42">
        <f t="shared" si="22"/>
        <v>139418.3352502851</v>
      </c>
      <c r="F81" s="42">
        <f t="shared" si="26"/>
        <v>58418.335250285185</v>
      </c>
      <c r="G81" s="42">
        <f t="shared" si="26"/>
        <v>10581.66474971483</v>
      </c>
      <c r="H81" s="42">
        <f t="shared" si="27"/>
        <v>1000</v>
      </c>
      <c r="I81" s="45"/>
      <c r="J81" s="45"/>
      <c r="K81" s="45"/>
      <c r="L81" s="45"/>
      <c r="M81" s="45"/>
    </row>
    <row r="82" spans="1:13" ht="14.25">
      <c r="A82" s="41">
        <v>70</v>
      </c>
      <c r="B82" s="42">
        <f t="shared" si="23"/>
        <v>139418.3352502851</v>
      </c>
      <c r="C82" s="64">
        <f t="shared" si="24"/>
        <v>813.2736222933298</v>
      </c>
      <c r="D82" s="42">
        <f t="shared" si="25"/>
        <v>186.72637770667018</v>
      </c>
      <c r="E82" s="42">
        <f t="shared" si="22"/>
        <v>139231.60887257842</v>
      </c>
      <c r="F82" s="42">
        <f t="shared" si="26"/>
        <v>59231.608872578516</v>
      </c>
      <c r="G82" s="42">
        <f t="shared" si="26"/>
        <v>10768.3911274215</v>
      </c>
      <c r="H82" s="42">
        <f t="shared" si="27"/>
        <v>1000</v>
      </c>
      <c r="I82" s="45"/>
      <c r="J82" s="45"/>
      <c r="K82" s="45"/>
      <c r="L82" s="45"/>
      <c r="M82" s="45"/>
    </row>
    <row r="83" spans="1:13" ht="14.25">
      <c r="A83" s="41">
        <v>71</v>
      </c>
      <c r="B83" s="42">
        <f t="shared" si="23"/>
        <v>139231.60887257842</v>
      </c>
      <c r="C83" s="64">
        <f t="shared" si="24"/>
        <v>812.1843850900408</v>
      </c>
      <c r="D83" s="42">
        <f t="shared" si="25"/>
        <v>187.8156149099592</v>
      </c>
      <c r="E83" s="42">
        <f t="shared" si="22"/>
        <v>139043.79325766847</v>
      </c>
      <c r="F83" s="42">
        <f t="shared" si="26"/>
        <v>60043.793257668556</v>
      </c>
      <c r="G83" s="42">
        <f t="shared" si="26"/>
        <v>10956.20674233146</v>
      </c>
      <c r="H83" s="42">
        <f t="shared" si="27"/>
        <v>1000</v>
      </c>
      <c r="I83" s="45"/>
      <c r="J83" s="45"/>
      <c r="K83" s="45"/>
      <c r="L83" s="45"/>
      <c r="M83" s="45"/>
    </row>
    <row r="84" spans="1:13" ht="14.25">
      <c r="A84" s="41">
        <v>72</v>
      </c>
      <c r="B84" s="42">
        <f t="shared" si="23"/>
        <v>139043.79325766847</v>
      </c>
      <c r="C84" s="64">
        <f t="shared" si="24"/>
        <v>811.088794003066</v>
      </c>
      <c r="D84" s="42">
        <f t="shared" si="25"/>
        <v>188.91120599693397</v>
      </c>
      <c r="E84" s="42">
        <f t="shared" si="22"/>
        <v>138854.88205167154</v>
      </c>
      <c r="F84" s="42">
        <f t="shared" si="26"/>
        <v>60854.88205167162</v>
      </c>
      <c r="G84" s="42">
        <f t="shared" si="26"/>
        <v>11145.117948328394</v>
      </c>
      <c r="H84" s="42">
        <f t="shared" si="27"/>
        <v>1000</v>
      </c>
      <c r="I84" s="45"/>
      <c r="J84" s="45"/>
      <c r="K84" s="45"/>
      <c r="L84" s="45"/>
      <c r="M84" s="45"/>
    </row>
    <row r="85" spans="1:13" ht="14.25">
      <c r="A85" s="41">
        <v>73</v>
      </c>
      <c r="B85" s="42">
        <f t="shared" si="23"/>
        <v>138854.88205167154</v>
      </c>
      <c r="C85" s="64">
        <f t="shared" si="24"/>
        <v>809.9868119680839</v>
      </c>
      <c r="D85" s="42">
        <f t="shared" si="25"/>
        <v>190.01318803191612</v>
      </c>
      <c r="E85" s="42">
        <f t="shared" si="22"/>
        <v>138664.86886363963</v>
      </c>
      <c r="F85" s="42">
        <f t="shared" si="26"/>
        <v>61664.868863639706</v>
      </c>
      <c r="G85" s="42">
        <f t="shared" si="26"/>
        <v>11335.13113636031</v>
      </c>
      <c r="H85" s="42">
        <f t="shared" si="27"/>
        <v>1000</v>
      </c>
      <c r="I85" s="45"/>
      <c r="J85" s="45"/>
      <c r="K85" s="45"/>
      <c r="L85" s="45"/>
      <c r="M85" s="45"/>
    </row>
    <row r="86" spans="1:13" ht="14.25">
      <c r="A86" s="41">
        <v>74</v>
      </c>
      <c r="B86" s="42">
        <f t="shared" si="23"/>
        <v>138664.86886363963</v>
      </c>
      <c r="C86" s="64">
        <f t="shared" si="24"/>
        <v>808.8784017045645</v>
      </c>
      <c r="D86" s="42">
        <f t="shared" si="25"/>
        <v>191.12159829543555</v>
      </c>
      <c r="E86" s="42">
        <f t="shared" si="22"/>
        <v>138473.7472653442</v>
      </c>
      <c r="F86" s="42">
        <f t="shared" si="26"/>
        <v>62473.74726534427</v>
      </c>
      <c r="G86" s="42">
        <f t="shared" si="26"/>
        <v>11526.252734655747</v>
      </c>
      <c r="H86" s="42">
        <f t="shared" si="27"/>
        <v>1000</v>
      </c>
      <c r="I86" s="45"/>
      <c r="J86" s="45"/>
      <c r="K86" s="45"/>
      <c r="L86" s="45"/>
      <c r="M86" s="45"/>
    </row>
    <row r="87" spans="1:13" ht="14.25">
      <c r="A87" s="41">
        <v>75</v>
      </c>
      <c r="B87" s="42">
        <f t="shared" si="23"/>
        <v>138473.7472653442</v>
      </c>
      <c r="C87" s="64">
        <f t="shared" si="24"/>
        <v>807.7635257145078</v>
      </c>
      <c r="D87" s="42">
        <f t="shared" si="25"/>
        <v>192.23647428549225</v>
      </c>
      <c r="E87" s="42">
        <f t="shared" si="22"/>
        <v>138281.5107910587</v>
      </c>
      <c r="F87" s="42">
        <f t="shared" si="26"/>
        <v>63281.510791058776</v>
      </c>
      <c r="G87" s="42">
        <f t="shared" si="26"/>
        <v>11718.489208941239</v>
      </c>
      <c r="H87" s="42">
        <f t="shared" si="27"/>
        <v>1000</v>
      </c>
      <c r="I87" s="45"/>
      <c r="J87" s="45"/>
      <c r="K87" s="45"/>
      <c r="L87" s="45"/>
      <c r="M87" s="45"/>
    </row>
    <row r="88" spans="1:13" ht="14.25">
      <c r="A88" s="41">
        <v>76</v>
      </c>
      <c r="B88" s="42">
        <f t="shared" si="23"/>
        <v>138281.5107910587</v>
      </c>
      <c r="C88" s="64">
        <f t="shared" si="24"/>
        <v>806.6421462811758</v>
      </c>
      <c r="D88" s="42">
        <f t="shared" si="25"/>
        <v>193.35785371882423</v>
      </c>
      <c r="E88" s="42">
        <f t="shared" si="22"/>
        <v>138088.15293733988</v>
      </c>
      <c r="F88" s="42">
        <f t="shared" si="26"/>
        <v>64088.15293733995</v>
      </c>
      <c r="G88" s="42">
        <f t="shared" si="26"/>
        <v>11911.847062660063</v>
      </c>
      <c r="H88" s="42">
        <f t="shared" si="27"/>
        <v>1000</v>
      </c>
      <c r="I88" s="45"/>
      <c r="J88" s="45"/>
      <c r="K88" s="45"/>
      <c r="L88" s="45"/>
      <c r="M88" s="45"/>
    </row>
    <row r="89" spans="1:13" ht="14.25">
      <c r="A89" s="41">
        <v>77</v>
      </c>
      <c r="B89" s="42">
        <f t="shared" si="23"/>
        <v>138088.15293733988</v>
      </c>
      <c r="C89" s="64">
        <f t="shared" si="24"/>
        <v>805.514225467816</v>
      </c>
      <c r="D89" s="42">
        <f t="shared" si="25"/>
        <v>194.485774532184</v>
      </c>
      <c r="E89" s="42">
        <f t="shared" si="22"/>
        <v>137893.6671628077</v>
      </c>
      <c r="F89" s="42">
        <f t="shared" si="26"/>
        <v>64893.66716280777</v>
      </c>
      <c r="G89" s="42">
        <f t="shared" si="26"/>
        <v>12106.332837192247</v>
      </c>
      <c r="H89" s="42">
        <f t="shared" si="27"/>
        <v>1000</v>
      </c>
      <c r="I89" s="45"/>
      <c r="J89" s="45"/>
      <c r="K89" s="45"/>
      <c r="L89" s="45"/>
      <c r="M89" s="45"/>
    </row>
    <row r="90" spans="1:13" ht="14.25">
      <c r="A90" s="41">
        <v>78</v>
      </c>
      <c r="B90" s="42">
        <f t="shared" si="23"/>
        <v>137893.6671628077</v>
      </c>
      <c r="C90" s="64">
        <f t="shared" si="24"/>
        <v>804.3797251163783</v>
      </c>
      <c r="D90" s="42">
        <f t="shared" si="25"/>
        <v>195.62027488362173</v>
      </c>
      <c r="E90" s="42">
        <f t="shared" si="22"/>
        <v>137698.04688792408</v>
      </c>
      <c r="F90" s="42">
        <f t="shared" si="26"/>
        <v>65698.04688792415</v>
      </c>
      <c r="G90" s="42">
        <f t="shared" si="26"/>
        <v>12301.95311207587</v>
      </c>
      <c r="H90" s="42">
        <f t="shared" si="27"/>
        <v>1000</v>
      </c>
      <c r="I90" s="45"/>
      <c r="J90" s="45"/>
      <c r="K90" s="45"/>
      <c r="L90" s="45"/>
      <c r="M90" s="45"/>
    </row>
    <row r="91" spans="1:13" ht="14.25">
      <c r="A91" s="41">
        <v>79</v>
      </c>
      <c r="B91" s="42">
        <f t="shared" si="23"/>
        <v>137698.04688792408</v>
      </c>
      <c r="C91" s="64">
        <f t="shared" si="24"/>
        <v>803.2386068462239</v>
      </c>
      <c r="D91" s="42">
        <f t="shared" si="25"/>
        <v>196.7613931537761</v>
      </c>
      <c r="E91" s="42">
        <f t="shared" si="22"/>
        <v>137501.2854947703</v>
      </c>
      <c r="F91" s="42">
        <f t="shared" si="26"/>
        <v>66501.28549477037</v>
      </c>
      <c r="G91" s="42">
        <f t="shared" si="26"/>
        <v>12498.714505229646</v>
      </c>
      <c r="H91" s="42">
        <f t="shared" si="27"/>
        <v>1000</v>
      </c>
      <c r="I91" s="45"/>
      <c r="J91" s="45"/>
      <c r="K91" s="45"/>
      <c r="L91" s="45"/>
      <c r="M91" s="45"/>
    </row>
    <row r="92" spans="1:13" ht="14.25">
      <c r="A92" s="41">
        <v>80</v>
      </c>
      <c r="B92" s="42">
        <f t="shared" si="23"/>
        <v>137501.2854947703</v>
      </c>
      <c r="C92" s="64">
        <f t="shared" si="24"/>
        <v>802.0908320528267</v>
      </c>
      <c r="D92" s="42">
        <f t="shared" si="25"/>
        <v>197.90916794717327</v>
      </c>
      <c r="E92" s="42">
        <f t="shared" si="22"/>
        <v>137303.37632682314</v>
      </c>
      <c r="F92" s="42">
        <f t="shared" si="26"/>
        <v>67303.3763268232</v>
      </c>
      <c r="G92" s="42">
        <f t="shared" si="26"/>
        <v>12696.623673176819</v>
      </c>
      <c r="H92" s="42">
        <f t="shared" si="27"/>
        <v>1000</v>
      </c>
      <c r="I92" s="45"/>
      <c r="J92" s="45"/>
      <c r="K92" s="45"/>
      <c r="L92" s="45"/>
      <c r="M92" s="45"/>
    </row>
    <row r="93" spans="1:13" ht="14.25">
      <c r="A93" s="41">
        <v>81</v>
      </c>
      <c r="B93" s="42">
        <f t="shared" si="23"/>
        <v>137303.37632682314</v>
      </c>
      <c r="C93" s="64">
        <f t="shared" si="24"/>
        <v>800.9363619064684</v>
      </c>
      <c r="D93" s="42">
        <f t="shared" si="25"/>
        <v>199.0636380935316</v>
      </c>
      <c r="E93" s="42">
        <f aca="true" t="shared" si="28" ref="E93:E108">B93-D93</f>
        <v>137104.3126887296</v>
      </c>
      <c r="F93" s="42">
        <f t="shared" si="26"/>
        <v>68104.31268872967</v>
      </c>
      <c r="G93" s="42">
        <f t="shared" si="26"/>
        <v>12895.68731127035</v>
      </c>
      <c r="H93" s="42">
        <f t="shared" si="27"/>
        <v>1000</v>
      </c>
      <c r="I93" s="45"/>
      <c r="J93" s="45"/>
      <c r="K93" s="45"/>
      <c r="L93" s="45"/>
      <c r="M93" s="45"/>
    </row>
    <row r="94" spans="1:13" ht="14.25">
      <c r="A94" s="41">
        <v>82</v>
      </c>
      <c r="B94" s="42">
        <f t="shared" si="23"/>
        <v>137104.3126887296</v>
      </c>
      <c r="C94" s="64">
        <f aca="true" t="shared" si="29" ref="C94:C109">B94*$B$6/12/100</f>
        <v>799.7751573509227</v>
      </c>
      <c r="D94" s="42">
        <f aca="true" t="shared" si="30" ref="D94:D109">$D$9-C94</f>
        <v>200.22484264907735</v>
      </c>
      <c r="E94" s="42">
        <f t="shared" si="28"/>
        <v>136904.08784608054</v>
      </c>
      <c r="F94" s="42">
        <f aca="true" t="shared" si="31" ref="F94:G109">C94+F93</f>
        <v>68904.08784608058</v>
      </c>
      <c r="G94" s="42">
        <f t="shared" si="31"/>
        <v>13095.912153919428</v>
      </c>
      <c r="H94" s="42">
        <f aca="true" t="shared" si="32" ref="H94:H109">C94+D94</f>
        <v>1000</v>
      </c>
      <c r="I94" s="45"/>
      <c r="J94" s="45"/>
      <c r="K94" s="45"/>
      <c r="L94" s="45"/>
      <c r="M94" s="45"/>
    </row>
    <row r="95" spans="1:13" ht="14.25">
      <c r="A95" s="41">
        <v>83</v>
      </c>
      <c r="B95" s="42">
        <f t="shared" si="23"/>
        <v>136904.08784608054</v>
      </c>
      <c r="C95" s="64">
        <f t="shared" si="29"/>
        <v>798.6071791021365</v>
      </c>
      <c r="D95" s="42">
        <f t="shared" si="30"/>
        <v>201.39282089786354</v>
      </c>
      <c r="E95" s="42">
        <f t="shared" si="28"/>
        <v>136702.69502518268</v>
      </c>
      <c r="F95" s="42">
        <f t="shared" si="31"/>
        <v>69702.69502518272</v>
      </c>
      <c r="G95" s="42">
        <f t="shared" si="31"/>
        <v>13297.30497481729</v>
      </c>
      <c r="H95" s="42">
        <f t="shared" si="32"/>
        <v>1000</v>
      </c>
      <c r="I95" s="45"/>
      <c r="J95" s="45"/>
      <c r="K95" s="45"/>
      <c r="L95" s="45"/>
      <c r="M95" s="45"/>
    </row>
    <row r="96" spans="1:13" ht="14.25">
      <c r="A96" s="41">
        <v>84</v>
      </c>
      <c r="B96" s="42">
        <f t="shared" si="23"/>
        <v>136702.69502518268</v>
      </c>
      <c r="C96" s="64">
        <f t="shared" si="29"/>
        <v>797.432387646899</v>
      </c>
      <c r="D96" s="42">
        <f t="shared" si="30"/>
        <v>202.56761235310103</v>
      </c>
      <c r="E96" s="42">
        <f t="shared" si="28"/>
        <v>136500.12741282958</v>
      </c>
      <c r="F96" s="42">
        <f t="shared" si="31"/>
        <v>70500.12741282962</v>
      </c>
      <c r="G96" s="42">
        <f t="shared" si="31"/>
        <v>13499.872587170392</v>
      </c>
      <c r="H96" s="42">
        <f t="shared" si="32"/>
        <v>1000</v>
      </c>
      <c r="I96" s="45"/>
      <c r="J96" s="45"/>
      <c r="K96" s="45"/>
      <c r="L96" s="45"/>
      <c r="M96" s="45"/>
    </row>
    <row r="97" spans="1:13" ht="14.25">
      <c r="A97" s="41">
        <v>85</v>
      </c>
      <c r="B97" s="42">
        <f t="shared" si="23"/>
        <v>136500.12741282958</v>
      </c>
      <c r="C97" s="64">
        <f t="shared" si="29"/>
        <v>796.2507432415058</v>
      </c>
      <c r="D97" s="42">
        <f t="shared" si="30"/>
        <v>203.7492567584942</v>
      </c>
      <c r="E97" s="42">
        <f t="shared" si="28"/>
        <v>136296.3781560711</v>
      </c>
      <c r="F97" s="42">
        <f t="shared" si="31"/>
        <v>71296.37815607112</v>
      </c>
      <c r="G97" s="42">
        <f t="shared" si="31"/>
        <v>13703.621843928886</v>
      </c>
      <c r="H97" s="42">
        <f t="shared" si="32"/>
        <v>1000</v>
      </c>
      <c r="I97" s="45"/>
      <c r="J97" s="45"/>
      <c r="K97" s="45"/>
      <c r="L97" s="45"/>
      <c r="M97" s="45"/>
    </row>
    <row r="98" spans="1:13" ht="14.25">
      <c r="A98" s="41">
        <v>86</v>
      </c>
      <c r="B98" s="42">
        <f t="shared" si="23"/>
        <v>136296.3781560711</v>
      </c>
      <c r="C98" s="64">
        <f t="shared" si="29"/>
        <v>795.0622059104148</v>
      </c>
      <c r="D98" s="42">
        <f t="shared" si="30"/>
        <v>204.93779408958517</v>
      </c>
      <c r="E98" s="42">
        <f t="shared" si="28"/>
        <v>136091.4403619815</v>
      </c>
      <c r="F98" s="42">
        <f t="shared" si="31"/>
        <v>72091.44036198154</v>
      </c>
      <c r="G98" s="42">
        <f t="shared" si="31"/>
        <v>13908.55963801847</v>
      </c>
      <c r="H98" s="42">
        <f t="shared" si="32"/>
        <v>1000</v>
      </c>
      <c r="I98" s="45"/>
      <c r="J98" s="45"/>
      <c r="K98" s="45"/>
      <c r="L98" s="45"/>
      <c r="M98" s="45"/>
    </row>
    <row r="99" spans="1:13" ht="14.25">
      <c r="A99" s="41">
        <v>87</v>
      </c>
      <c r="B99" s="42">
        <f t="shared" si="23"/>
        <v>136091.4403619815</v>
      </c>
      <c r="C99" s="64">
        <f t="shared" si="29"/>
        <v>793.8667354448921</v>
      </c>
      <c r="D99" s="42">
        <f t="shared" si="30"/>
        <v>206.13326455510787</v>
      </c>
      <c r="E99" s="42">
        <f t="shared" si="28"/>
        <v>135885.3070974264</v>
      </c>
      <c r="F99" s="42">
        <f t="shared" si="31"/>
        <v>72885.30709742644</v>
      </c>
      <c r="G99" s="42">
        <f t="shared" si="31"/>
        <v>14114.692902573579</v>
      </c>
      <c r="H99" s="42">
        <f t="shared" si="32"/>
        <v>1000</v>
      </c>
      <c r="I99" s="45"/>
      <c r="J99" s="45"/>
      <c r="K99" s="45"/>
      <c r="L99" s="45"/>
      <c r="M99" s="45"/>
    </row>
    <row r="100" spans="1:13" ht="14.25">
      <c r="A100" s="41">
        <v>88</v>
      </c>
      <c r="B100" s="42">
        <f t="shared" si="23"/>
        <v>135885.3070974264</v>
      </c>
      <c r="C100" s="64">
        <f t="shared" si="29"/>
        <v>792.664291401654</v>
      </c>
      <c r="D100" s="42">
        <f t="shared" si="30"/>
        <v>207.33570859834595</v>
      </c>
      <c r="E100" s="42">
        <f t="shared" si="28"/>
        <v>135677.97138882807</v>
      </c>
      <c r="F100" s="42">
        <f t="shared" si="31"/>
        <v>73677.9713888281</v>
      </c>
      <c r="G100" s="42">
        <f t="shared" si="31"/>
        <v>14322.028611171925</v>
      </c>
      <c r="H100" s="42">
        <f t="shared" si="32"/>
        <v>1000</v>
      </c>
      <c r="I100" s="45"/>
      <c r="J100" s="45"/>
      <c r="K100" s="45"/>
      <c r="L100" s="45"/>
      <c r="M100" s="45"/>
    </row>
    <row r="101" spans="1:13" ht="14.25">
      <c r="A101" s="41">
        <v>89</v>
      </c>
      <c r="B101" s="42">
        <f t="shared" si="23"/>
        <v>135677.97138882807</v>
      </c>
      <c r="C101" s="64">
        <f t="shared" si="29"/>
        <v>791.4548331014971</v>
      </c>
      <c r="D101" s="42">
        <f t="shared" si="30"/>
        <v>208.54516689850288</v>
      </c>
      <c r="E101" s="42">
        <f t="shared" si="28"/>
        <v>135469.42622192958</v>
      </c>
      <c r="F101" s="42">
        <f t="shared" si="31"/>
        <v>74469.42622192959</v>
      </c>
      <c r="G101" s="42">
        <f t="shared" si="31"/>
        <v>14530.573778070428</v>
      </c>
      <c r="H101" s="42">
        <f t="shared" si="32"/>
        <v>1000</v>
      </c>
      <c r="I101" s="45"/>
      <c r="J101" s="45"/>
      <c r="K101" s="45"/>
      <c r="L101" s="45"/>
      <c r="M101" s="45"/>
    </row>
    <row r="102" spans="1:13" ht="14.25">
      <c r="A102" s="41">
        <v>90</v>
      </c>
      <c r="B102" s="42">
        <f t="shared" si="23"/>
        <v>135469.42622192958</v>
      </c>
      <c r="C102" s="64">
        <f t="shared" si="29"/>
        <v>790.2383196279225</v>
      </c>
      <c r="D102" s="42">
        <f t="shared" si="30"/>
        <v>209.76168037207754</v>
      </c>
      <c r="E102" s="42">
        <f t="shared" si="28"/>
        <v>135259.6645415575</v>
      </c>
      <c r="F102" s="42">
        <f t="shared" si="31"/>
        <v>75259.66454155752</v>
      </c>
      <c r="G102" s="42">
        <f t="shared" si="31"/>
        <v>14740.335458442505</v>
      </c>
      <c r="H102" s="42">
        <f t="shared" si="32"/>
        <v>1000</v>
      </c>
      <c r="I102" s="45"/>
      <c r="J102" s="45"/>
      <c r="K102" s="45"/>
      <c r="L102" s="45"/>
      <c r="M102" s="45"/>
    </row>
    <row r="103" spans="1:13" ht="14.25">
      <c r="A103" s="41">
        <v>91</v>
      </c>
      <c r="B103" s="42">
        <f t="shared" si="23"/>
        <v>135259.6645415575</v>
      </c>
      <c r="C103" s="64">
        <f t="shared" si="29"/>
        <v>789.0147098257521</v>
      </c>
      <c r="D103" s="42">
        <f t="shared" si="30"/>
        <v>210.9852901742479</v>
      </c>
      <c r="E103" s="42">
        <f t="shared" si="28"/>
        <v>135048.67925138323</v>
      </c>
      <c r="F103" s="42">
        <f t="shared" si="31"/>
        <v>76048.67925138328</v>
      </c>
      <c r="G103" s="42">
        <f t="shared" si="31"/>
        <v>14951.320748616752</v>
      </c>
      <c r="H103" s="42">
        <f t="shared" si="32"/>
        <v>1000</v>
      </c>
      <c r="I103" s="45"/>
      <c r="J103" s="45"/>
      <c r="K103" s="45"/>
      <c r="L103" s="45"/>
      <c r="M103" s="45"/>
    </row>
    <row r="104" spans="1:13" ht="14.25">
      <c r="A104" s="41">
        <v>92</v>
      </c>
      <c r="B104" s="42">
        <f t="shared" si="23"/>
        <v>135048.67925138323</v>
      </c>
      <c r="C104" s="64">
        <f t="shared" si="29"/>
        <v>787.7839622997354</v>
      </c>
      <c r="D104" s="42">
        <f t="shared" si="30"/>
        <v>212.21603770026456</v>
      </c>
      <c r="E104" s="42">
        <f t="shared" si="28"/>
        <v>134836.46321368296</v>
      </c>
      <c r="F104" s="42">
        <f t="shared" si="31"/>
        <v>76836.46321368302</v>
      </c>
      <c r="G104" s="42">
        <f t="shared" si="31"/>
        <v>15163.536786317016</v>
      </c>
      <c r="H104" s="42">
        <f t="shared" si="32"/>
        <v>1000</v>
      </c>
      <c r="I104" s="45"/>
      <c r="J104" s="45"/>
      <c r="K104" s="45"/>
      <c r="L104" s="45"/>
      <c r="M104" s="45"/>
    </row>
    <row r="105" spans="1:13" ht="14.25">
      <c r="A105" s="41">
        <v>93</v>
      </c>
      <c r="B105" s="42">
        <f t="shared" si="23"/>
        <v>134836.46321368296</v>
      </c>
      <c r="C105" s="64">
        <f t="shared" si="29"/>
        <v>786.5460354131505</v>
      </c>
      <c r="D105" s="42">
        <f t="shared" si="30"/>
        <v>213.45396458684945</v>
      </c>
      <c r="E105" s="42">
        <f t="shared" si="28"/>
        <v>134623.00924909613</v>
      </c>
      <c r="F105" s="42">
        <f t="shared" si="31"/>
        <v>77623.00924909617</v>
      </c>
      <c r="G105" s="42">
        <f t="shared" si="31"/>
        <v>15376.990750903866</v>
      </c>
      <c r="H105" s="42">
        <f t="shared" si="32"/>
        <v>1000</v>
      </c>
      <c r="I105" s="45"/>
      <c r="J105" s="45"/>
      <c r="K105" s="45"/>
      <c r="L105" s="45"/>
      <c r="M105" s="45"/>
    </row>
    <row r="106" spans="1:13" ht="14.25">
      <c r="A106" s="41">
        <v>94</v>
      </c>
      <c r="B106" s="42">
        <f t="shared" si="23"/>
        <v>134623.00924909613</v>
      </c>
      <c r="C106" s="64">
        <f t="shared" si="29"/>
        <v>785.300887286394</v>
      </c>
      <c r="D106" s="42">
        <f t="shared" si="30"/>
        <v>214.69911271360604</v>
      </c>
      <c r="E106" s="42">
        <f t="shared" si="28"/>
        <v>134408.31013638253</v>
      </c>
      <c r="F106" s="42">
        <f t="shared" si="31"/>
        <v>78408.31013638257</v>
      </c>
      <c r="G106" s="42">
        <f t="shared" si="31"/>
        <v>15591.689863617472</v>
      </c>
      <c r="H106" s="42">
        <f t="shared" si="32"/>
        <v>1000</v>
      </c>
      <c r="I106" s="45"/>
      <c r="J106" s="45"/>
      <c r="K106" s="45"/>
      <c r="L106" s="45"/>
      <c r="M106" s="45"/>
    </row>
    <row r="107" spans="1:13" ht="14.25">
      <c r="A107" s="41">
        <v>95</v>
      </c>
      <c r="B107" s="42">
        <f t="shared" si="23"/>
        <v>134408.31013638253</v>
      </c>
      <c r="C107" s="64">
        <f t="shared" si="29"/>
        <v>784.0484757955647</v>
      </c>
      <c r="D107" s="42">
        <f t="shared" si="30"/>
        <v>215.95152420443526</v>
      </c>
      <c r="E107" s="42">
        <f t="shared" si="28"/>
        <v>134192.3586121781</v>
      </c>
      <c r="F107" s="42">
        <f t="shared" si="31"/>
        <v>79192.35861217814</v>
      </c>
      <c r="G107" s="42">
        <f t="shared" si="31"/>
        <v>15807.641387821906</v>
      </c>
      <c r="H107" s="42">
        <f t="shared" si="32"/>
        <v>1000</v>
      </c>
      <c r="I107" s="45"/>
      <c r="J107" s="45"/>
      <c r="K107" s="45"/>
      <c r="L107" s="45"/>
      <c r="M107" s="45"/>
    </row>
    <row r="108" spans="1:13" ht="14.25">
      <c r="A108" s="41">
        <v>96</v>
      </c>
      <c r="B108" s="42">
        <f t="shared" si="23"/>
        <v>134192.3586121781</v>
      </c>
      <c r="C108" s="64">
        <f t="shared" si="29"/>
        <v>782.7887585710389</v>
      </c>
      <c r="D108" s="42">
        <f t="shared" si="30"/>
        <v>217.2112414289611</v>
      </c>
      <c r="E108" s="42">
        <f t="shared" si="28"/>
        <v>133975.14737074912</v>
      </c>
      <c r="F108" s="42">
        <f t="shared" si="31"/>
        <v>79975.14737074918</v>
      </c>
      <c r="G108" s="42">
        <f t="shared" si="31"/>
        <v>16024.852629250867</v>
      </c>
      <c r="H108" s="42">
        <f t="shared" si="32"/>
        <v>1000</v>
      </c>
      <c r="I108" s="45"/>
      <c r="J108" s="45"/>
      <c r="K108" s="45"/>
      <c r="L108" s="45"/>
      <c r="M108" s="45"/>
    </row>
    <row r="109" spans="1:13" ht="14.25">
      <c r="A109" s="41">
        <v>97</v>
      </c>
      <c r="B109" s="42">
        <f t="shared" si="23"/>
        <v>133975.14737074912</v>
      </c>
      <c r="C109" s="64">
        <f t="shared" si="29"/>
        <v>781.5216929960366</v>
      </c>
      <c r="D109" s="42">
        <f t="shared" si="30"/>
        <v>218.47830700396344</v>
      </c>
      <c r="E109" s="42">
        <f aca="true" t="shared" si="33" ref="E109:E124">B109-D109</f>
        <v>133756.66906374515</v>
      </c>
      <c r="F109" s="42">
        <f t="shared" si="31"/>
        <v>80756.66906374521</v>
      </c>
      <c r="G109" s="42">
        <f t="shared" si="31"/>
        <v>16243.33093625483</v>
      </c>
      <c r="H109" s="42">
        <f t="shared" si="32"/>
        <v>1000</v>
      </c>
      <c r="I109" s="45"/>
      <c r="J109" s="45"/>
      <c r="K109" s="45"/>
      <c r="L109" s="45"/>
      <c r="M109" s="45"/>
    </row>
    <row r="110" spans="1:13" ht="14.25">
      <c r="A110" s="41">
        <v>98</v>
      </c>
      <c r="B110" s="42">
        <f aca="true" t="shared" si="34" ref="B110:B132">E109</f>
        <v>133756.66906374515</v>
      </c>
      <c r="C110" s="64">
        <f aca="true" t="shared" si="35" ref="C110:C125">B110*$B$6/12/100</f>
        <v>780.2472362051801</v>
      </c>
      <c r="D110" s="42">
        <f aca="true" t="shared" si="36" ref="D110:D125">$D$9-C110</f>
        <v>219.75276379481988</v>
      </c>
      <c r="E110" s="42">
        <f t="shared" si="33"/>
        <v>133536.91629995033</v>
      </c>
      <c r="F110" s="42">
        <f aca="true" t="shared" si="37" ref="F110:G125">C110+F109</f>
        <v>81536.91629995039</v>
      </c>
      <c r="G110" s="42">
        <f t="shared" si="37"/>
        <v>16463.08370004965</v>
      </c>
      <c r="H110" s="42">
        <f aca="true" t="shared" si="38" ref="H110:H125">C110+D110</f>
        <v>1000</v>
      </c>
      <c r="I110" s="45"/>
      <c r="J110" s="45"/>
      <c r="K110" s="45"/>
      <c r="L110" s="45"/>
      <c r="M110" s="45"/>
    </row>
    <row r="111" spans="1:13" ht="14.25">
      <c r="A111" s="41">
        <v>99</v>
      </c>
      <c r="B111" s="42">
        <f t="shared" si="34"/>
        <v>133536.91629995033</v>
      </c>
      <c r="C111" s="64">
        <f t="shared" si="35"/>
        <v>778.9653450830436</v>
      </c>
      <c r="D111" s="42">
        <f t="shared" si="36"/>
        <v>221.03465491695636</v>
      </c>
      <c r="E111" s="42">
        <f t="shared" si="33"/>
        <v>133315.88164503337</v>
      </c>
      <c r="F111" s="42">
        <f t="shared" si="37"/>
        <v>82315.88164503343</v>
      </c>
      <c r="G111" s="42">
        <f t="shared" si="37"/>
        <v>16684.118354966606</v>
      </c>
      <c r="H111" s="42">
        <f t="shared" si="38"/>
        <v>1000</v>
      </c>
      <c r="I111" s="45"/>
      <c r="J111" s="45"/>
      <c r="K111" s="45"/>
      <c r="L111" s="45"/>
      <c r="M111" s="45"/>
    </row>
    <row r="112" spans="1:13" ht="14.25">
      <c r="A112" s="41">
        <v>100</v>
      </c>
      <c r="B112" s="42">
        <f t="shared" si="34"/>
        <v>133315.88164503337</v>
      </c>
      <c r="C112" s="64">
        <f t="shared" si="35"/>
        <v>777.6759762626946</v>
      </c>
      <c r="D112" s="42">
        <f t="shared" si="36"/>
        <v>222.32402373730542</v>
      </c>
      <c r="E112" s="42">
        <f t="shared" si="33"/>
        <v>133093.55762129606</v>
      </c>
      <c r="F112" s="42">
        <f t="shared" si="37"/>
        <v>83093.55762129612</v>
      </c>
      <c r="G112" s="42">
        <f t="shared" si="37"/>
        <v>16906.442378703912</v>
      </c>
      <c r="H112" s="42">
        <f t="shared" si="38"/>
        <v>1000</v>
      </c>
      <c r="I112" s="45"/>
      <c r="J112" s="45"/>
      <c r="K112" s="45"/>
      <c r="L112" s="45"/>
      <c r="M112" s="45"/>
    </row>
    <row r="113" spans="1:13" ht="14.25">
      <c r="A113" s="41">
        <v>101</v>
      </c>
      <c r="B113" s="42">
        <f t="shared" si="34"/>
        <v>133093.55762129606</v>
      </c>
      <c r="C113" s="64">
        <f t="shared" si="35"/>
        <v>776.379086124227</v>
      </c>
      <c r="D113" s="42">
        <f t="shared" si="36"/>
        <v>223.620913875773</v>
      </c>
      <c r="E113" s="42">
        <f t="shared" si="33"/>
        <v>132869.93670742027</v>
      </c>
      <c r="F113" s="42">
        <f t="shared" si="37"/>
        <v>83869.93670742035</v>
      </c>
      <c r="G113" s="42">
        <f t="shared" si="37"/>
        <v>17130.063292579685</v>
      </c>
      <c r="H113" s="42">
        <f t="shared" si="38"/>
        <v>1000</v>
      </c>
      <c r="I113" s="45"/>
      <c r="J113" s="45"/>
      <c r="K113" s="45"/>
      <c r="L113" s="45"/>
      <c r="M113" s="45"/>
    </row>
    <row r="114" spans="1:13" ht="14.25">
      <c r="A114" s="41">
        <v>102</v>
      </c>
      <c r="B114" s="42">
        <f t="shared" si="34"/>
        <v>132869.93670742027</v>
      </c>
      <c r="C114" s="64">
        <f t="shared" si="35"/>
        <v>775.0746307932849</v>
      </c>
      <c r="D114" s="42">
        <f t="shared" si="36"/>
        <v>224.92536920671512</v>
      </c>
      <c r="E114" s="42">
        <f t="shared" si="33"/>
        <v>132645.01133821355</v>
      </c>
      <c r="F114" s="42">
        <f t="shared" si="37"/>
        <v>84645.01133821363</v>
      </c>
      <c r="G114" s="42">
        <f t="shared" si="37"/>
        <v>17354.9886617864</v>
      </c>
      <c r="H114" s="42">
        <f t="shared" si="38"/>
        <v>1000</v>
      </c>
      <c r="I114" s="45"/>
      <c r="J114" s="45"/>
      <c r="K114" s="45"/>
      <c r="L114" s="45"/>
      <c r="M114" s="45"/>
    </row>
    <row r="115" spans="1:13" ht="14.25">
      <c r="A115" s="41">
        <v>103</v>
      </c>
      <c r="B115" s="42">
        <f t="shared" si="34"/>
        <v>132645.01133821355</v>
      </c>
      <c r="C115" s="64">
        <f t="shared" si="35"/>
        <v>773.762566139579</v>
      </c>
      <c r="D115" s="42">
        <f t="shared" si="36"/>
        <v>226.237433860421</v>
      </c>
      <c r="E115" s="42">
        <f t="shared" si="33"/>
        <v>132418.77390435312</v>
      </c>
      <c r="F115" s="42">
        <f t="shared" si="37"/>
        <v>85418.7739043532</v>
      </c>
      <c r="G115" s="42">
        <f t="shared" si="37"/>
        <v>17581.22609564682</v>
      </c>
      <c r="H115" s="42">
        <f t="shared" si="38"/>
        <v>1000</v>
      </c>
      <c r="I115" s="45"/>
      <c r="J115" s="45"/>
      <c r="K115" s="45"/>
      <c r="L115" s="45"/>
      <c r="M115" s="45"/>
    </row>
    <row r="116" spans="1:13" ht="14.25">
      <c r="A116" s="41">
        <v>104</v>
      </c>
      <c r="B116" s="42">
        <f t="shared" si="34"/>
        <v>132418.77390435312</v>
      </c>
      <c r="C116" s="64">
        <f t="shared" si="35"/>
        <v>772.4428477753931</v>
      </c>
      <c r="D116" s="42">
        <f t="shared" si="36"/>
        <v>227.55715222460685</v>
      </c>
      <c r="E116" s="42">
        <f t="shared" si="33"/>
        <v>132191.2167521285</v>
      </c>
      <c r="F116" s="42">
        <f t="shared" si="37"/>
        <v>86191.2167521286</v>
      </c>
      <c r="G116" s="42">
        <f t="shared" si="37"/>
        <v>17808.783247871426</v>
      </c>
      <c r="H116" s="42">
        <f t="shared" si="38"/>
        <v>1000</v>
      </c>
      <c r="I116" s="45"/>
      <c r="J116" s="45"/>
      <c r="K116" s="45"/>
      <c r="L116" s="45"/>
      <c r="M116" s="45"/>
    </row>
    <row r="117" spans="1:13" ht="14.25">
      <c r="A117" s="41">
        <v>105</v>
      </c>
      <c r="B117" s="42">
        <f t="shared" si="34"/>
        <v>132191.2167521285</v>
      </c>
      <c r="C117" s="64">
        <f t="shared" si="35"/>
        <v>771.115431054083</v>
      </c>
      <c r="D117" s="42">
        <f t="shared" si="36"/>
        <v>228.88456894591695</v>
      </c>
      <c r="E117" s="42">
        <f t="shared" si="33"/>
        <v>131962.3321831826</v>
      </c>
      <c r="F117" s="42">
        <f t="shared" si="37"/>
        <v>86962.33218318269</v>
      </c>
      <c r="G117" s="42">
        <f t="shared" si="37"/>
        <v>18037.667816817342</v>
      </c>
      <c r="H117" s="42">
        <f t="shared" si="38"/>
        <v>1000</v>
      </c>
      <c r="I117" s="45"/>
      <c r="J117" s="45"/>
      <c r="K117" s="45"/>
      <c r="L117" s="45"/>
      <c r="M117" s="45"/>
    </row>
    <row r="118" spans="1:13" ht="14.25">
      <c r="A118" s="41">
        <v>106</v>
      </c>
      <c r="B118" s="42">
        <f t="shared" si="34"/>
        <v>131962.3321831826</v>
      </c>
      <c r="C118" s="64">
        <f t="shared" si="35"/>
        <v>769.7802710685651</v>
      </c>
      <c r="D118" s="42">
        <f t="shared" si="36"/>
        <v>230.21972893143493</v>
      </c>
      <c r="E118" s="42">
        <f t="shared" si="33"/>
        <v>131732.11245425115</v>
      </c>
      <c r="F118" s="42">
        <f t="shared" si="37"/>
        <v>87732.11245425126</v>
      </c>
      <c r="G118" s="42">
        <f t="shared" si="37"/>
        <v>18267.887545748777</v>
      </c>
      <c r="H118" s="42">
        <f t="shared" si="38"/>
        <v>1000</v>
      </c>
      <c r="I118" s="45"/>
      <c r="J118" s="45"/>
      <c r="K118" s="45"/>
      <c r="L118" s="45"/>
      <c r="M118" s="45"/>
    </row>
    <row r="119" spans="1:13" ht="14.25">
      <c r="A119" s="41">
        <v>107</v>
      </c>
      <c r="B119" s="42">
        <f t="shared" si="34"/>
        <v>131732.11245425115</v>
      </c>
      <c r="C119" s="64">
        <f t="shared" si="35"/>
        <v>768.4373226497985</v>
      </c>
      <c r="D119" s="42">
        <f t="shared" si="36"/>
        <v>231.5626773502015</v>
      </c>
      <c r="E119" s="42">
        <f t="shared" si="33"/>
        <v>131500.54977690094</v>
      </c>
      <c r="F119" s="42">
        <f t="shared" si="37"/>
        <v>88500.54977690105</v>
      </c>
      <c r="G119" s="42">
        <f t="shared" si="37"/>
        <v>18499.45022309898</v>
      </c>
      <c r="H119" s="42">
        <f t="shared" si="38"/>
        <v>1000</v>
      </c>
      <c r="I119" s="45"/>
      <c r="J119" s="45"/>
      <c r="K119" s="45"/>
      <c r="L119" s="45"/>
      <c r="M119" s="45"/>
    </row>
    <row r="120" spans="1:13" ht="14.25">
      <c r="A120" s="41">
        <v>108</v>
      </c>
      <c r="B120" s="42">
        <f t="shared" si="34"/>
        <v>131500.54977690094</v>
      </c>
      <c r="C120" s="64">
        <f t="shared" si="35"/>
        <v>767.0865403652555</v>
      </c>
      <c r="D120" s="42">
        <f t="shared" si="36"/>
        <v>232.91345963474453</v>
      </c>
      <c r="E120" s="42">
        <f t="shared" si="33"/>
        <v>131267.63631726618</v>
      </c>
      <c r="F120" s="42">
        <f t="shared" si="37"/>
        <v>89267.63631726631</v>
      </c>
      <c r="G120" s="42">
        <f t="shared" si="37"/>
        <v>18732.36368273372</v>
      </c>
      <c r="H120" s="42">
        <f t="shared" si="38"/>
        <v>1000</v>
      </c>
      <c r="I120" s="45"/>
      <c r="J120" s="45"/>
      <c r="K120" s="45"/>
      <c r="L120" s="45"/>
      <c r="M120" s="45"/>
    </row>
    <row r="121" spans="1:13" ht="14.25">
      <c r="A121" s="41">
        <v>109</v>
      </c>
      <c r="B121" s="42">
        <f t="shared" si="34"/>
        <v>131267.63631726618</v>
      </c>
      <c r="C121" s="64">
        <f t="shared" si="35"/>
        <v>765.7278785173861</v>
      </c>
      <c r="D121" s="42">
        <f t="shared" si="36"/>
        <v>234.2721214826139</v>
      </c>
      <c r="E121" s="42">
        <f t="shared" si="33"/>
        <v>131033.36419578356</v>
      </c>
      <c r="F121" s="42">
        <f t="shared" si="37"/>
        <v>90033.3641957837</v>
      </c>
      <c r="G121" s="42">
        <f t="shared" si="37"/>
        <v>18966.635804216334</v>
      </c>
      <c r="H121" s="42">
        <f t="shared" si="38"/>
        <v>1000</v>
      </c>
      <c r="I121" s="45"/>
      <c r="J121" s="45"/>
      <c r="K121" s="45"/>
      <c r="L121" s="45"/>
      <c r="M121" s="45"/>
    </row>
    <row r="122" spans="1:13" ht="14.25">
      <c r="A122" s="41">
        <v>110</v>
      </c>
      <c r="B122" s="42">
        <f t="shared" si="34"/>
        <v>131033.36419578356</v>
      </c>
      <c r="C122" s="64">
        <f t="shared" si="35"/>
        <v>764.3612911420707</v>
      </c>
      <c r="D122" s="42">
        <f t="shared" si="36"/>
        <v>235.63870885792926</v>
      </c>
      <c r="E122" s="42">
        <f t="shared" si="33"/>
        <v>130797.72548692563</v>
      </c>
      <c r="F122" s="42">
        <f t="shared" si="37"/>
        <v>90797.72548692576</v>
      </c>
      <c r="G122" s="42">
        <f t="shared" si="37"/>
        <v>19202.274513074262</v>
      </c>
      <c r="H122" s="42">
        <f t="shared" si="38"/>
        <v>1000</v>
      </c>
      <c r="I122" s="45"/>
      <c r="J122" s="45"/>
      <c r="K122" s="45"/>
      <c r="L122" s="45"/>
      <c r="M122" s="45"/>
    </row>
    <row r="123" spans="1:13" ht="14.25">
      <c r="A123" s="41">
        <v>111</v>
      </c>
      <c r="B123" s="42">
        <f t="shared" si="34"/>
        <v>130797.72548692563</v>
      </c>
      <c r="C123" s="64">
        <f t="shared" si="35"/>
        <v>762.9867320070662</v>
      </c>
      <c r="D123" s="42">
        <f t="shared" si="36"/>
        <v>237.01326799293383</v>
      </c>
      <c r="E123" s="42">
        <f t="shared" si="33"/>
        <v>130560.71221893269</v>
      </c>
      <c r="F123" s="42">
        <f t="shared" si="37"/>
        <v>91560.71221893282</v>
      </c>
      <c r="G123" s="42">
        <f t="shared" si="37"/>
        <v>19439.287781067196</v>
      </c>
      <c r="H123" s="42">
        <f t="shared" si="38"/>
        <v>1000</v>
      </c>
      <c r="I123" s="45"/>
      <c r="J123" s="45"/>
      <c r="K123" s="45"/>
      <c r="L123" s="45"/>
      <c r="M123" s="45"/>
    </row>
    <row r="124" spans="1:13" ht="14.25">
      <c r="A124" s="41">
        <v>112</v>
      </c>
      <c r="B124" s="42">
        <f t="shared" si="34"/>
        <v>130560.71221893269</v>
      </c>
      <c r="C124" s="64">
        <f t="shared" si="35"/>
        <v>761.6041546104408</v>
      </c>
      <c r="D124" s="42">
        <f t="shared" si="36"/>
        <v>238.3958453895592</v>
      </c>
      <c r="E124" s="42">
        <f t="shared" si="33"/>
        <v>130322.31637354313</v>
      </c>
      <c r="F124" s="42">
        <f t="shared" si="37"/>
        <v>92322.31637354326</v>
      </c>
      <c r="G124" s="42">
        <f t="shared" si="37"/>
        <v>19677.683626456754</v>
      </c>
      <c r="H124" s="42">
        <f t="shared" si="38"/>
        <v>1000</v>
      </c>
      <c r="I124" s="45"/>
      <c r="J124" s="45"/>
      <c r="K124" s="45"/>
      <c r="L124" s="45"/>
      <c r="M124" s="45"/>
    </row>
    <row r="125" spans="1:13" ht="14.25">
      <c r="A125" s="41">
        <v>113</v>
      </c>
      <c r="B125" s="42">
        <f t="shared" si="34"/>
        <v>130322.31637354313</v>
      </c>
      <c r="C125" s="64">
        <f t="shared" si="35"/>
        <v>760.2135121790016</v>
      </c>
      <c r="D125" s="42">
        <f t="shared" si="36"/>
        <v>239.78648782099845</v>
      </c>
      <c r="E125" s="42">
        <f aca="true" t="shared" si="39" ref="E125:E132">B125-D125</f>
        <v>130082.52988572214</v>
      </c>
      <c r="F125" s="42">
        <f t="shared" si="37"/>
        <v>93082.52988572227</v>
      </c>
      <c r="G125" s="42">
        <f t="shared" si="37"/>
        <v>19917.470114277752</v>
      </c>
      <c r="H125" s="42">
        <f t="shared" si="38"/>
        <v>1000</v>
      </c>
      <c r="I125" s="45"/>
      <c r="J125" s="45"/>
      <c r="K125" s="45"/>
      <c r="L125" s="45"/>
      <c r="M125" s="45"/>
    </row>
    <row r="126" spans="1:13" ht="14.25">
      <c r="A126" s="41">
        <v>114</v>
      </c>
      <c r="B126" s="42">
        <f t="shared" si="34"/>
        <v>130082.52988572214</v>
      </c>
      <c r="C126" s="64">
        <f aca="true" t="shared" si="40" ref="C126:C132">B126*$B$6/12/100</f>
        <v>758.8147576667126</v>
      </c>
      <c r="D126" s="42">
        <f aca="true" t="shared" si="41" ref="D126:D132">$D$9-C126</f>
        <v>241.18524233328742</v>
      </c>
      <c r="E126" s="42">
        <f t="shared" si="39"/>
        <v>129841.34464338885</v>
      </c>
      <c r="F126" s="42">
        <f aca="true" t="shared" si="42" ref="F126:G132">C126+F125</f>
        <v>93841.34464338898</v>
      </c>
      <c r="G126" s="42">
        <f t="shared" si="42"/>
        <v>20158.655356611038</v>
      </c>
      <c r="H126" s="42">
        <f aca="true" t="shared" si="43" ref="H126:H132">C126+D126</f>
        <v>1000</v>
      </c>
      <c r="I126" s="45"/>
      <c r="J126" s="45"/>
      <c r="K126" s="45"/>
      <c r="L126" s="45"/>
      <c r="M126" s="45"/>
    </row>
    <row r="127" spans="1:13" ht="14.25">
      <c r="A127" s="41">
        <v>115</v>
      </c>
      <c r="B127" s="42">
        <f t="shared" si="34"/>
        <v>129841.34464338885</v>
      </c>
      <c r="C127" s="64">
        <f t="shared" si="40"/>
        <v>757.4078437531016</v>
      </c>
      <c r="D127" s="42">
        <f t="shared" si="41"/>
        <v>242.5921562468984</v>
      </c>
      <c r="E127" s="42">
        <f t="shared" si="39"/>
        <v>129598.75248714194</v>
      </c>
      <c r="F127" s="42">
        <f t="shared" si="42"/>
        <v>94598.75248714208</v>
      </c>
      <c r="G127" s="42">
        <f t="shared" si="42"/>
        <v>20401.247512857935</v>
      </c>
      <c r="H127" s="42">
        <f t="shared" si="43"/>
        <v>1000</v>
      </c>
      <c r="I127" s="45"/>
      <c r="J127" s="45"/>
      <c r="K127" s="45"/>
      <c r="L127" s="45"/>
      <c r="M127" s="45"/>
    </row>
    <row r="128" spans="1:13" ht="14.25">
      <c r="A128" s="41">
        <v>116</v>
      </c>
      <c r="B128" s="42">
        <f t="shared" si="34"/>
        <v>129598.75248714194</v>
      </c>
      <c r="C128" s="64">
        <f t="shared" si="40"/>
        <v>755.9927228416614</v>
      </c>
      <c r="D128" s="42">
        <f t="shared" si="41"/>
        <v>244.00727715833864</v>
      </c>
      <c r="E128" s="42">
        <f t="shared" si="39"/>
        <v>129354.74520998361</v>
      </c>
      <c r="F128" s="42">
        <f t="shared" si="42"/>
        <v>95354.74520998374</v>
      </c>
      <c r="G128" s="42">
        <f t="shared" si="42"/>
        <v>20645.254790016275</v>
      </c>
      <c r="H128" s="42">
        <f t="shared" si="43"/>
        <v>1000</v>
      </c>
      <c r="I128" s="45"/>
      <c r="J128" s="45"/>
      <c r="K128" s="45"/>
      <c r="L128" s="45"/>
      <c r="M128" s="45"/>
    </row>
    <row r="129" spans="1:13" ht="14.25">
      <c r="A129" s="41">
        <v>117</v>
      </c>
      <c r="B129" s="42">
        <f t="shared" si="34"/>
        <v>129354.74520998361</v>
      </c>
      <c r="C129" s="64">
        <f t="shared" si="40"/>
        <v>754.5693470582378</v>
      </c>
      <c r="D129" s="42">
        <f t="shared" si="41"/>
        <v>245.43065294176222</v>
      </c>
      <c r="E129" s="42">
        <f t="shared" si="39"/>
        <v>129109.31455704184</v>
      </c>
      <c r="F129" s="42">
        <f t="shared" si="42"/>
        <v>96109.31455704197</v>
      </c>
      <c r="G129" s="42">
        <f t="shared" si="42"/>
        <v>20890.685442958038</v>
      </c>
      <c r="H129" s="42">
        <f t="shared" si="43"/>
        <v>1000</v>
      </c>
      <c r="I129" s="45"/>
      <c r="J129" s="45"/>
      <c r="K129" s="45"/>
      <c r="L129" s="45"/>
      <c r="M129" s="45"/>
    </row>
    <row r="130" spans="1:13" ht="14.25">
      <c r="A130" s="41">
        <v>118</v>
      </c>
      <c r="B130" s="42">
        <f t="shared" si="34"/>
        <v>129109.31455704184</v>
      </c>
      <c r="C130" s="64">
        <f t="shared" si="40"/>
        <v>753.1376682494108</v>
      </c>
      <c r="D130" s="42">
        <f t="shared" si="41"/>
        <v>246.8623317505892</v>
      </c>
      <c r="E130" s="42">
        <f t="shared" si="39"/>
        <v>128862.45222529126</v>
      </c>
      <c r="F130" s="42">
        <f t="shared" si="42"/>
        <v>96862.45222529139</v>
      </c>
      <c r="G130" s="42">
        <f t="shared" si="42"/>
        <v>21137.547774708626</v>
      </c>
      <c r="H130" s="42">
        <f t="shared" si="43"/>
        <v>1000</v>
      </c>
      <c r="I130" s="45"/>
      <c r="J130" s="45"/>
      <c r="K130" s="45"/>
      <c r="L130" s="45"/>
      <c r="M130" s="45"/>
    </row>
    <row r="131" spans="1:13" ht="14.25">
      <c r="A131" s="41">
        <v>119</v>
      </c>
      <c r="B131" s="42">
        <f t="shared" si="34"/>
        <v>128862.45222529126</v>
      </c>
      <c r="C131" s="64">
        <f t="shared" si="40"/>
        <v>751.6976379808657</v>
      </c>
      <c r="D131" s="42">
        <f t="shared" si="41"/>
        <v>248.3023620191343</v>
      </c>
      <c r="E131" s="42">
        <f t="shared" si="39"/>
        <v>128614.14986327212</v>
      </c>
      <c r="F131" s="42">
        <f t="shared" si="42"/>
        <v>97614.14986327225</v>
      </c>
      <c r="G131" s="42">
        <f t="shared" si="42"/>
        <v>21385.85013672776</v>
      </c>
      <c r="H131" s="42">
        <f t="shared" si="43"/>
        <v>1000</v>
      </c>
      <c r="I131" s="45"/>
      <c r="J131" s="45"/>
      <c r="K131" s="45"/>
      <c r="L131" s="45"/>
      <c r="M131" s="45"/>
    </row>
    <row r="132" spans="1:13" ht="14.25">
      <c r="A132" s="66">
        <v>120</v>
      </c>
      <c r="B132" s="67">
        <f t="shared" si="34"/>
        <v>128614.14986327212</v>
      </c>
      <c r="C132" s="68">
        <f t="shared" si="40"/>
        <v>750.2492075357541</v>
      </c>
      <c r="D132" s="67">
        <f t="shared" si="41"/>
        <v>249.75079246424593</v>
      </c>
      <c r="E132" s="67">
        <f t="shared" si="39"/>
        <v>128364.39907080788</v>
      </c>
      <c r="F132" s="67">
        <f t="shared" si="42"/>
        <v>98364.39907080801</v>
      </c>
      <c r="G132" s="67">
        <f t="shared" si="42"/>
        <v>21635.600929192005</v>
      </c>
      <c r="H132" s="67">
        <f t="shared" si="43"/>
        <v>1000</v>
      </c>
      <c r="I132" s="45" t="s">
        <v>36</v>
      </c>
      <c r="J132" s="45"/>
      <c r="K132" s="45"/>
      <c r="L132" s="45"/>
      <c r="M132" s="45"/>
    </row>
    <row r="133" spans="1:13" ht="14.25">
      <c r="A133" s="41">
        <v>121</v>
      </c>
      <c r="B133" s="42"/>
      <c r="C133" s="42" t="s">
        <v>10</v>
      </c>
      <c r="D133" s="42"/>
      <c r="E133" s="42" t="s">
        <v>10</v>
      </c>
      <c r="F133" s="42"/>
      <c r="G133" s="42"/>
      <c r="H133" s="42" t="s">
        <v>10</v>
      </c>
      <c r="I133" s="45"/>
      <c r="J133" s="45"/>
      <c r="K133" s="45"/>
      <c r="L133" s="45"/>
      <c r="M133" s="45"/>
    </row>
    <row r="134" spans="1:13" ht="14.25">
      <c r="A134" s="41"/>
      <c r="B134" s="42"/>
      <c r="C134" s="42"/>
      <c r="D134" s="42"/>
      <c r="E134" s="42"/>
      <c r="F134" s="42"/>
      <c r="G134" s="42"/>
      <c r="H134" s="42"/>
      <c r="I134" s="45"/>
      <c r="J134" s="45"/>
      <c r="K134" s="45"/>
      <c r="L134" s="45"/>
      <c r="M134" s="45"/>
    </row>
    <row r="135" spans="1:13" ht="14.25">
      <c r="A135" s="41"/>
      <c r="B135" s="42"/>
      <c r="C135" s="42"/>
      <c r="D135" s="42"/>
      <c r="E135" s="42"/>
      <c r="F135" s="42"/>
      <c r="G135" s="42"/>
      <c r="H135" s="42"/>
      <c r="I135" s="45"/>
      <c r="J135" s="45"/>
      <c r="K135" s="45"/>
      <c r="L135" s="45"/>
      <c r="M135" s="45"/>
    </row>
    <row r="136" spans="1:8" ht="14.25">
      <c r="A136" s="41"/>
      <c r="B136" s="42"/>
      <c r="C136" s="42"/>
      <c r="D136" s="42"/>
      <c r="E136" s="42"/>
      <c r="F136" s="42"/>
      <c r="G136" s="42"/>
      <c r="H136" s="42"/>
    </row>
    <row r="137" spans="1:8" ht="14.25">
      <c r="A137" s="41"/>
      <c r="B137" s="42"/>
      <c r="C137" s="42"/>
      <c r="D137" s="42"/>
      <c r="E137" s="42"/>
      <c r="F137" s="42"/>
      <c r="G137" s="42"/>
      <c r="H137" s="42"/>
    </row>
    <row r="138" spans="1:8" ht="14.25">
      <c r="A138" s="43"/>
      <c r="B138" s="43"/>
      <c r="C138" s="65"/>
      <c r="D138" s="65"/>
      <c r="E138" s="43"/>
      <c r="F138" s="43"/>
      <c r="G138" s="43"/>
      <c r="H138" s="43"/>
    </row>
    <row r="139" spans="1:8" ht="14.25">
      <c r="A139" s="43"/>
      <c r="B139" s="43"/>
      <c r="C139" s="65"/>
      <c r="D139" s="65"/>
      <c r="E139" s="43"/>
      <c r="F139" s="43"/>
      <c r="G139" s="43"/>
      <c r="H139" s="43"/>
    </row>
    <row r="140" spans="1:8" ht="14.25">
      <c r="A140" s="43"/>
      <c r="B140" s="43"/>
      <c r="C140" s="65"/>
      <c r="D140" s="65"/>
      <c r="E140" s="43"/>
      <c r="F140" s="43"/>
      <c r="G140" s="43"/>
      <c r="H140" s="43"/>
    </row>
    <row r="141" spans="1:8" ht="14.25">
      <c r="A141" s="43"/>
      <c r="B141" s="43"/>
      <c r="C141" s="65"/>
      <c r="D141" s="65"/>
      <c r="E141" s="43"/>
      <c r="F141" s="43"/>
      <c r="G141" s="43"/>
      <c r="H141" s="43"/>
    </row>
    <row r="142" spans="1:8" ht="14.25">
      <c r="A142" s="43"/>
      <c r="B142" s="43"/>
      <c r="C142" s="65"/>
      <c r="D142" s="65"/>
      <c r="E142" s="43"/>
      <c r="F142" s="43"/>
      <c r="G142" s="43"/>
      <c r="H142" s="43"/>
    </row>
    <row r="143" spans="1:8" ht="14.25">
      <c r="A143" s="43"/>
      <c r="B143" s="43"/>
      <c r="C143" s="65"/>
      <c r="D143" s="65"/>
      <c r="E143" s="43"/>
      <c r="F143" s="43"/>
      <c r="G143" s="43"/>
      <c r="H143" s="43"/>
    </row>
    <row r="144" spans="1:8" ht="14.25">
      <c r="A144" s="43"/>
      <c r="B144" s="43"/>
      <c r="C144" s="65"/>
      <c r="D144" s="65"/>
      <c r="E144" s="43"/>
      <c r="F144" s="43"/>
      <c r="G144" s="43"/>
      <c r="H144" s="43"/>
    </row>
    <row r="145" spans="1:8" ht="14.25">
      <c r="A145" s="43"/>
      <c r="B145" s="43"/>
      <c r="C145" s="65"/>
      <c r="D145" s="65"/>
      <c r="E145" s="43"/>
      <c r="F145" s="43"/>
      <c r="G145" s="43"/>
      <c r="H145" s="43"/>
    </row>
    <row r="146" spans="1:8" ht="14.25">
      <c r="A146" s="43"/>
      <c r="B146" s="43"/>
      <c r="C146" s="65"/>
      <c r="D146" s="65"/>
      <c r="E146" s="43"/>
      <c r="F146" s="43"/>
      <c r="G146" s="43"/>
      <c r="H146" s="43"/>
    </row>
    <row r="147" spans="1:8" ht="14.25">
      <c r="A147" s="43"/>
      <c r="B147" s="43"/>
      <c r="C147" s="65"/>
      <c r="D147" s="65"/>
      <c r="E147" s="43"/>
      <c r="F147" s="43"/>
      <c r="G147" s="43"/>
      <c r="H147" s="43"/>
    </row>
    <row r="148" spans="1:8" ht="14.25">
      <c r="A148" s="43"/>
      <c r="B148" s="43"/>
      <c r="C148" s="65"/>
      <c r="D148" s="65"/>
      <c r="E148" s="43"/>
      <c r="F148" s="43"/>
      <c r="G148" s="43"/>
      <c r="H148" s="43"/>
    </row>
    <row r="149" spans="1:8" ht="14.25">
      <c r="A149" s="43"/>
      <c r="B149" s="43"/>
      <c r="C149" s="65"/>
      <c r="D149" s="65"/>
      <c r="E149" s="43"/>
      <c r="F149" s="43"/>
      <c r="G149" s="43"/>
      <c r="H149" s="43"/>
    </row>
    <row r="150" spans="1:8" ht="14.25">
      <c r="A150" s="43"/>
      <c r="B150" s="43"/>
      <c r="C150" s="65"/>
      <c r="D150" s="65"/>
      <c r="E150" s="43"/>
      <c r="F150" s="43"/>
      <c r="G150" s="43"/>
      <c r="H150" s="43"/>
    </row>
    <row r="151" spans="1:8" ht="14.25">
      <c r="A151" s="43"/>
      <c r="B151" s="43"/>
      <c r="C151" s="65"/>
      <c r="D151" s="65"/>
      <c r="E151" s="43"/>
      <c r="F151" s="43"/>
      <c r="G151" s="43"/>
      <c r="H151" s="43"/>
    </row>
    <row r="152" spans="1:8" ht="14.25">
      <c r="A152" s="43"/>
      <c r="B152" s="43"/>
      <c r="C152" s="65"/>
      <c r="D152" s="65"/>
      <c r="E152" s="43"/>
      <c r="F152" s="43"/>
      <c r="G152" s="43"/>
      <c r="H152" s="43"/>
    </row>
    <row r="153" spans="1:8" ht="14.25">
      <c r="A153" s="43"/>
      <c r="B153" s="43"/>
      <c r="C153" s="65"/>
      <c r="D153" s="65"/>
      <c r="E153" s="43"/>
      <c r="F153" s="43"/>
      <c r="G153" s="43"/>
      <c r="H153" s="43"/>
    </row>
    <row r="154" spans="1:8" ht="14.25">
      <c r="A154" s="43"/>
      <c r="B154" s="43"/>
      <c r="C154" s="65"/>
      <c r="D154" s="65"/>
      <c r="E154" s="43"/>
      <c r="F154" s="43"/>
      <c r="G154" s="43"/>
      <c r="H154" s="43"/>
    </row>
    <row r="155" spans="1:8" ht="14.25">
      <c r="A155" s="43"/>
      <c r="B155" s="43"/>
      <c r="C155" s="65"/>
      <c r="D155" s="65"/>
      <c r="E155" s="43"/>
      <c r="F155" s="43"/>
      <c r="G155" s="43"/>
      <c r="H155" s="43"/>
    </row>
    <row r="156" spans="1:8" ht="14.25">
      <c r="A156" s="43"/>
      <c r="B156" s="43"/>
      <c r="C156" s="65"/>
      <c r="D156" s="65"/>
      <c r="E156" s="43"/>
      <c r="F156" s="43"/>
      <c r="G156" s="43"/>
      <c r="H156" s="43"/>
    </row>
    <row r="157" spans="1:8" ht="14.25">
      <c r="A157" s="43"/>
      <c r="B157" s="43"/>
      <c r="C157" s="65"/>
      <c r="D157" s="65"/>
      <c r="E157" s="43"/>
      <c r="F157" s="43"/>
      <c r="G157" s="43"/>
      <c r="H157" s="43"/>
    </row>
    <row r="158" spans="1:8" ht="14.25">
      <c r="A158" s="43"/>
      <c r="B158" s="43"/>
      <c r="C158" s="65"/>
      <c r="D158" s="65"/>
      <c r="E158" s="43"/>
      <c r="F158" s="43"/>
      <c r="G158" s="43"/>
      <c r="H158" s="43"/>
    </row>
    <row r="159" spans="1:8" ht="14.25">
      <c r="A159" s="43"/>
      <c r="B159" s="43"/>
      <c r="C159" s="65"/>
      <c r="D159" s="65"/>
      <c r="E159" s="43"/>
      <c r="F159" s="43"/>
      <c r="G159" s="43"/>
      <c r="H159" s="43"/>
    </row>
    <row r="160" spans="1:8" ht="14.25">
      <c r="A160" s="43"/>
      <c r="B160" s="43"/>
      <c r="C160" s="65"/>
      <c r="D160" s="65"/>
      <c r="E160" s="43"/>
      <c r="F160" s="43"/>
      <c r="G160" s="43"/>
      <c r="H160" s="43"/>
    </row>
    <row r="161" spans="1:8" ht="14.25">
      <c r="A161" s="43"/>
      <c r="B161" s="43"/>
      <c r="C161" s="65"/>
      <c r="D161" s="65"/>
      <c r="E161" s="43"/>
      <c r="F161" s="43"/>
      <c r="G161" s="43"/>
      <c r="H161" s="43"/>
    </row>
    <row r="162" spans="1:8" ht="14.25">
      <c r="A162" s="43"/>
      <c r="B162" s="43"/>
      <c r="C162" s="65"/>
      <c r="D162" s="65"/>
      <c r="E162" s="43"/>
      <c r="F162" s="43"/>
      <c r="G162" s="43"/>
      <c r="H162" s="43"/>
    </row>
    <row r="163" spans="1:8" ht="14.25">
      <c r="A163" s="43"/>
      <c r="B163" s="43"/>
      <c r="C163" s="65"/>
      <c r="D163" s="65"/>
      <c r="E163" s="43"/>
      <c r="F163" s="43"/>
      <c r="G163" s="43"/>
      <c r="H163" s="43"/>
    </row>
    <row r="164" spans="1:8" ht="14.25">
      <c r="A164" s="43"/>
      <c r="B164" s="43"/>
      <c r="C164" s="65"/>
      <c r="D164" s="65"/>
      <c r="E164" s="43"/>
      <c r="F164" s="43"/>
      <c r="G164" s="43"/>
      <c r="H164" s="43"/>
    </row>
    <row r="165" spans="1:8" ht="14.25">
      <c r="A165" s="43"/>
      <c r="B165" s="43"/>
      <c r="C165" s="65"/>
      <c r="D165" s="65"/>
      <c r="E165" s="43"/>
      <c r="F165" s="43"/>
      <c r="G165" s="43"/>
      <c r="H165" s="43"/>
    </row>
    <row r="166" spans="1:8" ht="14.25">
      <c r="A166" s="43"/>
      <c r="B166" s="43"/>
      <c r="C166" s="65"/>
      <c r="D166" s="65"/>
      <c r="E166" s="43"/>
      <c r="F166" s="43"/>
      <c r="G166" s="43"/>
      <c r="H166" s="43"/>
    </row>
    <row r="167" spans="1:8" ht="14.25">
      <c r="A167" s="43"/>
      <c r="B167" s="43"/>
      <c r="C167" s="65"/>
      <c r="D167" s="65"/>
      <c r="E167" s="43"/>
      <c r="F167" s="43"/>
      <c r="G167" s="43"/>
      <c r="H167" s="43"/>
    </row>
    <row r="168" spans="1:8" ht="14.25">
      <c r="A168" s="43"/>
      <c r="B168" s="43"/>
      <c r="C168" s="65"/>
      <c r="D168" s="65"/>
      <c r="E168" s="43"/>
      <c r="F168" s="43"/>
      <c r="G168" s="43"/>
      <c r="H168" s="43"/>
    </row>
    <row r="169" spans="1:8" ht="14.25">
      <c r="A169" s="43"/>
      <c r="B169" s="43"/>
      <c r="C169" s="65"/>
      <c r="D169" s="65"/>
      <c r="E169" s="43"/>
      <c r="F169" s="43"/>
      <c r="G169" s="43"/>
      <c r="H169" s="43"/>
    </row>
    <row r="170" spans="1:8" ht="14.25">
      <c r="A170" s="43"/>
      <c r="B170" s="43"/>
      <c r="C170" s="65"/>
      <c r="D170" s="65"/>
      <c r="E170" s="43"/>
      <c r="F170" s="43"/>
      <c r="G170" s="43"/>
      <c r="H170" s="43"/>
    </row>
    <row r="171" spans="1:8" ht="14.25">
      <c r="A171" s="43"/>
      <c r="B171" s="43"/>
      <c r="C171" s="65"/>
      <c r="D171" s="65"/>
      <c r="E171" s="43"/>
      <c r="F171" s="43"/>
      <c r="G171" s="43"/>
      <c r="H171" s="43"/>
    </row>
    <row r="172" spans="1:8" ht="14.25">
      <c r="A172" s="43"/>
      <c r="B172" s="43"/>
      <c r="C172" s="65"/>
      <c r="D172" s="65"/>
      <c r="E172" s="43"/>
      <c r="F172" s="43"/>
      <c r="G172" s="43"/>
      <c r="H172" s="43"/>
    </row>
    <row r="173" spans="1:8" ht="14.25">
      <c r="A173" s="43"/>
      <c r="B173" s="43"/>
      <c r="C173" s="65"/>
      <c r="D173" s="65"/>
      <c r="E173" s="43"/>
      <c r="F173" s="43"/>
      <c r="G173" s="43"/>
      <c r="H173" s="43"/>
    </row>
    <row r="174" spans="1:8" ht="14.25">
      <c r="A174" s="43"/>
      <c r="B174" s="43"/>
      <c r="C174" s="65"/>
      <c r="D174" s="65"/>
      <c r="E174" s="43"/>
      <c r="F174" s="43"/>
      <c r="G174" s="43"/>
      <c r="H174" s="43"/>
    </row>
    <row r="175" spans="1:8" ht="14.25">
      <c r="A175" s="43"/>
      <c r="B175" s="43"/>
      <c r="C175" s="65"/>
      <c r="D175" s="65"/>
      <c r="E175" s="43"/>
      <c r="F175" s="43"/>
      <c r="G175" s="43"/>
      <c r="H175" s="43"/>
    </row>
    <row r="176" spans="1:8" ht="14.25">
      <c r="A176" s="43"/>
      <c r="B176" s="43"/>
      <c r="C176" s="65"/>
      <c r="D176" s="65"/>
      <c r="E176" s="43"/>
      <c r="F176" s="43"/>
      <c r="G176" s="43"/>
      <c r="H176" s="43"/>
    </row>
    <row r="177" spans="1:8" ht="14.25">
      <c r="A177" s="43"/>
      <c r="B177" s="43"/>
      <c r="C177" s="43"/>
      <c r="D177" s="43"/>
      <c r="E177" s="43"/>
      <c r="F177" s="43"/>
      <c r="G177" s="43"/>
      <c r="H177" s="43"/>
    </row>
    <row r="178" spans="1:8" ht="14.25">
      <c r="A178" s="43"/>
      <c r="B178" s="43"/>
      <c r="C178" s="43"/>
      <c r="D178" s="43"/>
      <c r="E178" s="43"/>
      <c r="F178" s="43"/>
      <c r="G178" s="43"/>
      <c r="H178" s="43"/>
    </row>
    <row r="179" spans="1:8" ht="14.25">
      <c r="A179" s="43"/>
      <c r="B179" s="43"/>
      <c r="C179" s="43"/>
      <c r="D179" s="43"/>
      <c r="E179" s="43"/>
      <c r="F179" s="43"/>
      <c r="G179" s="43"/>
      <c r="H179" s="43"/>
    </row>
    <row r="180" spans="1:8" ht="14.25">
      <c r="A180" s="43"/>
      <c r="B180" s="43"/>
      <c r="C180" s="43"/>
      <c r="D180" s="43"/>
      <c r="E180" s="43"/>
      <c r="F180" s="43"/>
      <c r="G180" s="43"/>
      <c r="H180" s="43"/>
    </row>
    <row r="181" spans="1:8" ht="14.25">
      <c r="A181" s="43"/>
      <c r="B181" s="43"/>
      <c r="C181" s="43"/>
      <c r="D181" s="43"/>
      <c r="E181" s="43"/>
      <c r="F181" s="43"/>
      <c r="G181" s="43"/>
      <c r="H181" s="43"/>
    </row>
    <row r="182" spans="1:8" ht="14.25">
      <c r="A182" s="43"/>
      <c r="B182" s="43"/>
      <c r="C182" s="43"/>
      <c r="D182" s="43"/>
      <c r="E182" s="43"/>
      <c r="F182" s="43"/>
      <c r="G182" s="43"/>
      <c r="H182" s="43"/>
    </row>
    <row r="183" spans="1:8" ht="14.25">
      <c r="A183" s="43"/>
      <c r="B183" s="43"/>
      <c r="C183" s="43"/>
      <c r="D183" s="43"/>
      <c r="E183" s="43"/>
      <c r="F183" s="43"/>
      <c r="G183" s="43"/>
      <c r="H183" s="43"/>
    </row>
    <row r="184" spans="1:8" ht="14.25">
      <c r="A184" s="43"/>
      <c r="B184" s="43"/>
      <c r="C184" s="43"/>
      <c r="D184" s="43"/>
      <c r="E184" s="43"/>
      <c r="F184" s="43"/>
      <c r="G184" s="43"/>
      <c r="H184" s="43"/>
    </row>
    <row r="185" spans="1:8" ht="14.25">
      <c r="A185" s="43"/>
      <c r="B185" s="43"/>
      <c r="C185" s="43"/>
      <c r="D185" s="43"/>
      <c r="E185" s="43"/>
      <c r="F185" s="43"/>
      <c r="G185" s="43"/>
      <c r="H185" s="43"/>
    </row>
    <row r="186" spans="1:8" ht="14.25">
      <c r="A186" s="43"/>
      <c r="B186" s="43"/>
      <c r="C186" s="43"/>
      <c r="D186" s="43"/>
      <c r="E186" s="43"/>
      <c r="F186" s="43"/>
      <c r="G186" s="43"/>
      <c r="H186" s="43"/>
    </row>
    <row r="187" spans="1:8" ht="14.25">
      <c r="A187" s="43"/>
      <c r="B187" s="43"/>
      <c r="C187" s="43"/>
      <c r="D187" s="43"/>
      <c r="E187" s="43"/>
      <c r="F187" s="43"/>
      <c r="G187" s="43"/>
      <c r="H187" s="43"/>
    </row>
    <row r="188" spans="1:8" ht="14.25">
      <c r="A188" s="43"/>
      <c r="B188" s="43"/>
      <c r="C188" s="43"/>
      <c r="D188" s="43"/>
      <c r="E188" s="43"/>
      <c r="F188" s="43"/>
      <c r="G188" s="43"/>
      <c r="H188" s="43"/>
    </row>
    <row r="189" spans="1:8" ht="14.25">
      <c r="A189" s="43"/>
      <c r="B189" s="43"/>
      <c r="C189" s="43"/>
      <c r="D189" s="43"/>
      <c r="E189" s="43"/>
      <c r="F189" s="43"/>
      <c r="G189" s="43"/>
      <c r="H189" s="43"/>
    </row>
    <row r="190" spans="1:8" ht="14.25">
      <c r="A190" s="43"/>
      <c r="B190" s="43"/>
      <c r="C190" s="43"/>
      <c r="D190" s="43"/>
      <c r="E190" s="43"/>
      <c r="F190" s="43"/>
      <c r="G190" s="43"/>
      <c r="H190" s="43"/>
    </row>
    <row r="191" spans="1:8" ht="14.25">
      <c r="A191" s="43"/>
      <c r="B191" s="43"/>
      <c r="C191" s="43"/>
      <c r="D191" s="43"/>
      <c r="E191" s="43"/>
      <c r="F191" s="43"/>
      <c r="G191" s="43"/>
      <c r="H191" s="43"/>
    </row>
    <row r="192" spans="1:8" ht="14.25">
      <c r="A192" s="43"/>
      <c r="B192" s="43"/>
      <c r="C192" s="43"/>
      <c r="D192" s="43"/>
      <c r="E192" s="43"/>
      <c r="F192" s="43"/>
      <c r="G192" s="43"/>
      <c r="H192" s="43"/>
    </row>
    <row r="193" spans="1:8" ht="14.25">
      <c r="A193" s="43"/>
      <c r="B193" s="43"/>
      <c r="C193" s="43"/>
      <c r="D193" s="43"/>
      <c r="E193" s="43"/>
      <c r="F193" s="43"/>
      <c r="G193" s="43"/>
      <c r="H193" s="43"/>
    </row>
    <row r="194" spans="1:8" ht="14.25">
      <c r="A194" s="43"/>
      <c r="B194" s="43"/>
      <c r="C194" s="43"/>
      <c r="D194" s="43"/>
      <c r="E194" s="43"/>
      <c r="F194" s="43"/>
      <c r="G194" s="43"/>
      <c r="H194" s="43"/>
    </row>
    <row r="195" spans="1:8" ht="14.25">
      <c r="A195" s="43"/>
      <c r="B195" s="43"/>
      <c r="C195" s="43"/>
      <c r="D195" s="43"/>
      <c r="E195" s="43"/>
      <c r="F195" s="43"/>
      <c r="G195" s="43"/>
      <c r="H195" s="43"/>
    </row>
    <row r="196" spans="1:8" ht="14.25">
      <c r="A196" s="43"/>
      <c r="B196" s="43"/>
      <c r="C196" s="43"/>
      <c r="D196" s="43"/>
      <c r="E196" s="43"/>
      <c r="F196" s="43"/>
      <c r="G196" s="43"/>
      <c r="H196" s="43"/>
    </row>
    <row r="197" spans="1:8" ht="14.25">
      <c r="A197" s="43"/>
      <c r="B197" s="43"/>
      <c r="C197" s="43"/>
      <c r="D197" s="43"/>
      <c r="E197" s="43"/>
      <c r="F197" s="43"/>
      <c r="G197" s="43"/>
      <c r="H197" s="43"/>
    </row>
    <row r="198" spans="1:8" ht="14.25">
      <c r="A198" s="43"/>
      <c r="B198" s="43"/>
      <c r="C198" s="43"/>
      <c r="D198" s="43"/>
      <c r="E198" s="43"/>
      <c r="F198" s="43"/>
      <c r="G198" s="43"/>
      <c r="H198" s="43"/>
    </row>
    <row r="199" spans="1:8" ht="14.25">
      <c r="A199" s="43"/>
      <c r="B199" s="43"/>
      <c r="C199" s="43"/>
      <c r="D199" s="43"/>
      <c r="E199" s="43"/>
      <c r="F199" s="43"/>
      <c r="G199" s="43"/>
      <c r="H199" s="43"/>
    </row>
    <row r="200" spans="1:8" ht="14.25">
      <c r="A200" s="43"/>
      <c r="B200" s="43"/>
      <c r="C200" s="43"/>
      <c r="D200" s="43"/>
      <c r="E200" s="43"/>
      <c r="F200" s="43"/>
      <c r="G200" s="43"/>
      <c r="H200" s="43"/>
    </row>
    <row r="201" spans="1:8" ht="14.25">
      <c r="A201" s="43"/>
      <c r="B201" s="43"/>
      <c r="C201" s="43"/>
      <c r="D201" s="43"/>
      <c r="E201" s="43"/>
      <c r="F201" s="43"/>
      <c r="G201" s="43"/>
      <c r="H201" s="43"/>
    </row>
    <row r="202" spans="1:8" ht="14.25">
      <c r="A202" s="43"/>
      <c r="B202" s="43"/>
      <c r="C202" s="43"/>
      <c r="D202" s="43"/>
      <c r="E202" s="43"/>
      <c r="F202" s="43"/>
      <c r="G202" s="43"/>
      <c r="H202" s="43"/>
    </row>
    <row r="203" spans="1:8" ht="14.25">
      <c r="A203" s="43"/>
      <c r="B203" s="43"/>
      <c r="C203" s="43"/>
      <c r="D203" s="43"/>
      <c r="E203" s="43"/>
      <c r="F203" s="43"/>
      <c r="G203" s="43"/>
      <c r="H203" s="43"/>
    </row>
    <row r="204" spans="1:8" ht="14.25">
      <c r="A204" s="43"/>
      <c r="B204" s="43"/>
      <c r="C204" s="43"/>
      <c r="D204" s="43"/>
      <c r="E204" s="43"/>
      <c r="F204" s="43"/>
      <c r="G204" s="43"/>
      <c r="H204" s="43"/>
    </row>
    <row r="205" spans="1:8" ht="14.25">
      <c r="A205" s="43"/>
      <c r="B205" s="43"/>
      <c r="C205" s="43"/>
      <c r="D205" s="43"/>
      <c r="E205" s="43"/>
      <c r="F205" s="43"/>
      <c r="G205" s="43"/>
      <c r="H205" s="43"/>
    </row>
    <row r="206" spans="1:8" ht="14.25">
      <c r="A206" s="43"/>
      <c r="B206" s="43"/>
      <c r="C206" s="43"/>
      <c r="D206" s="43"/>
      <c r="E206" s="43"/>
      <c r="F206" s="43"/>
      <c r="G206" s="43"/>
      <c r="H206" s="43"/>
    </row>
    <row r="207" spans="1:8" ht="14.25">
      <c r="A207" s="43"/>
      <c r="B207" s="43"/>
      <c r="C207" s="43"/>
      <c r="D207" s="43"/>
      <c r="E207" s="43"/>
      <c r="F207" s="43"/>
      <c r="G207" s="43"/>
      <c r="H207" s="43"/>
    </row>
    <row r="208" spans="1:8" ht="14.25">
      <c r="A208" s="43"/>
      <c r="B208" s="43"/>
      <c r="C208" s="43"/>
      <c r="D208" s="43"/>
      <c r="E208" s="43"/>
      <c r="F208" s="43"/>
      <c r="G208" s="43"/>
      <c r="H208" s="43"/>
    </row>
    <row r="209" spans="1:8" ht="14.25">
      <c r="A209" s="43"/>
      <c r="B209" s="43"/>
      <c r="C209" s="43"/>
      <c r="D209" s="43"/>
      <c r="E209" s="43"/>
      <c r="F209" s="43"/>
      <c r="G209" s="43"/>
      <c r="H209" s="43"/>
    </row>
    <row r="210" spans="1:8" ht="14.25">
      <c r="A210" s="43"/>
      <c r="B210" s="43"/>
      <c r="C210" s="43"/>
      <c r="D210" s="43"/>
      <c r="E210" s="43"/>
      <c r="F210" s="43"/>
      <c r="G210" s="43"/>
      <c r="H210" s="43"/>
    </row>
    <row r="211" spans="1:8" ht="14.25">
      <c r="A211" s="43"/>
      <c r="B211" s="43"/>
      <c r="C211" s="43"/>
      <c r="D211" s="43"/>
      <c r="E211" s="43"/>
      <c r="F211" s="43"/>
      <c r="G211" s="43"/>
      <c r="H211" s="43"/>
    </row>
    <row r="212" spans="1:8" ht="14.25">
      <c r="A212" s="43"/>
      <c r="B212" s="43"/>
      <c r="C212" s="43"/>
      <c r="D212" s="43"/>
      <c r="E212" s="43"/>
      <c r="F212" s="43"/>
      <c r="G212" s="43"/>
      <c r="H212" s="43"/>
    </row>
    <row r="213" spans="1:8" ht="14.25">
      <c r="A213" s="43"/>
      <c r="B213" s="43"/>
      <c r="C213" s="43"/>
      <c r="D213" s="43"/>
      <c r="E213" s="43"/>
      <c r="F213" s="43"/>
      <c r="G213" s="43"/>
      <c r="H213" s="43"/>
    </row>
    <row r="214" spans="1:8" ht="14.25">
      <c r="A214" s="43"/>
      <c r="B214" s="43"/>
      <c r="C214" s="43"/>
      <c r="D214" s="43"/>
      <c r="E214" s="43"/>
      <c r="F214" s="43"/>
      <c r="G214" s="43"/>
      <c r="H214" s="43"/>
    </row>
    <row r="215" spans="1:8" ht="14.25">
      <c r="A215" s="43"/>
      <c r="B215" s="43"/>
      <c r="C215" s="43"/>
      <c r="D215" s="43"/>
      <c r="E215" s="43"/>
      <c r="F215" s="43"/>
      <c r="G215" s="43"/>
      <c r="H215" s="43"/>
    </row>
    <row r="216" spans="1:8" ht="14.25">
      <c r="A216" s="43"/>
      <c r="B216" s="43"/>
      <c r="C216" s="43"/>
      <c r="D216" s="43"/>
      <c r="E216" s="43"/>
      <c r="F216" s="43"/>
      <c r="G216" s="43"/>
      <c r="H216" s="43"/>
    </row>
    <row r="217" spans="1:8" ht="14.25">
      <c r="A217" s="43"/>
      <c r="B217" s="43"/>
      <c r="C217" s="43"/>
      <c r="D217" s="43"/>
      <c r="E217" s="43"/>
      <c r="F217" s="43"/>
      <c r="G217" s="43"/>
      <c r="H217" s="43"/>
    </row>
    <row r="218" spans="1:8" ht="14.25">
      <c r="A218" s="43"/>
      <c r="B218" s="43"/>
      <c r="C218" s="43"/>
      <c r="D218" s="43"/>
      <c r="E218" s="43"/>
      <c r="F218" s="43"/>
      <c r="G218" s="43"/>
      <c r="H218" s="43"/>
    </row>
    <row r="219" spans="1:8" ht="14.25">
      <c r="A219" s="43"/>
      <c r="B219" s="43"/>
      <c r="C219" s="43"/>
      <c r="D219" s="43"/>
      <c r="E219" s="43"/>
      <c r="F219" s="43"/>
      <c r="G219" s="43"/>
      <c r="H219" s="43"/>
    </row>
    <row r="220" spans="1:8" ht="14.25">
      <c r="A220" s="43"/>
      <c r="B220" s="43"/>
      <c r="C220" s="43"/>
      <c r="D220" s="43"/>
      <c r="E220" s="43"/>
      <c r="F220" s="43"/>
      <c r="G220" s="43"/>
      <c r="H220" s="43"/>
    </row>
    <row r="221" spans="1:8" ht="14.25">
      <c r="A221" s="43"/>
      <c r="B221" s="43"/>
      <c r="C221" s="43"/>
      <c r="D221" s="43"/>
      <c r="E221" s="43"/>
      <c r="F221" s="43"/>
      <c r="G221" s="43"/>
      <c r="H221" s="43"/>
    </row>
    <row r="222" spans="1:8" ht="14.25">
      <c r="A222" s="43"/>
      <c r="B222" s="43"/>
      <c r="C222" s="43"/>
      <c r="D222" s="43"/>
      <c r="E222" s="43"/>
      <c r="F222" s="43"/>
      <c r="G222" s="43"/>
      <c r="H222" s="43"/>
    </row>
    <row r="223" spans="1:8" ht="14.25">
      <c r="A223" s="43"/>
      <c r="B223" s="43"/>
      <c r="C223" s="43"/>
      <c r="D223" s="43"/>
      <c r="E223" s="43"/>
      <c r="F223" s="43"/>
      <c r="G223" s="43"/>
      <c r="H223" s="43"/>
    </row>
    <row r="224" spans="1:8" ht="14.25">
      <c r="A224" s="43"/>
      <c r="B224" s="43"/>
      <c r="C224" s="43"/>
      <c r="D224" s="43"/>
      <c r="E224" s="43"/>
      <c r="F224" s="43"/>
      <c r="G224" s="43"/>
      <c r="H224" s="43"/>
    </row>
    <row r="225" spans="1:8" ht="14.25">
      <c r="A225" s="43"/>
      <c r="B225" s="43"/>
      <c r="C225" s="43"/>
      <c r="D225" s="43"/>
      <c r="E225" s="43"/>
      <c r="F225" s="43"/>
      <c r="G225" s="43"/>
      <c r="H225" s="43"/>
    </row>
    <row r="226" spans="1:8" ht="14.25">
      <c r="A226" s="43"/>
      <c r="B226" s="43"/>
      <c r="C226" s="43"/>
      <c r="D226" s="43"/>
      <c r="E226" s="43"/>
      <c r="F226" s="43"/>
      <c r="G226" s="43"/>
      <c r="H226" s="43"/>
    </row>
    <row r="227" spans="1:8" ht="14.25">
      <c r="A227" s="43"/>
      <c r="B227" s="43"/>
      <c r="C227" s="43"/>
      <c r="D227" s="43"/>
      <c r="E227" s="43"/>
      <c r="F227" s="43"/>
      <c r="G227" s="43"/>
      <c r="H227" s="43"/>
    </row>
    <row r="228" spans="1:8" ht="14.25">
      <c r="A228" s="43"/>
      <c r="B228" s="43"/>
      <c r="C228" s="43"/>
      <c r="D228" s="43"/>
      <c r="E228" s="43"/>
      <c r="F228" s="43"/>
      <c r="G228" s="43"/>
      <c r="H228" s="43"/>
    </row>
    <row r="229" spans="1:8" ht="14.25">
      <c r="A229" s="43"/>
      <c r="B229" s="43"/>
      <c r="C229" s="43"/>
      <c r="D229" s="43"/>
      <c r="E229" s="43"/>
      <c r="F229" s="43"/>
      <c r="G229" s="43"/>
      <c r="H229" s="43"/>
    </row>
    <row r="230" spans="1:8" ht="14.25">
      <c r="A230" s="43"/>
      <c r="B230" s="43"/>
      <c r="C230" s="43"/>
      <c r="D230" s="43"/>
      <c r="E230" s="43"/>
      <c r="F230" s="43"/>
      <c r="G230" s="43"/>
      <c r="H230" s="43"/>
    </row>
    <row r="231" spans="1:8" ht="14.25">
      <c r="A231" s="43"/>
      <c r="B231" s="43"/>
      <c r="C231" s="43"/>
      <c r="D231" s="43"/>
      <c r="E231" s="43"/>
      <c r="F231" s="43"/>
      <c r="G231" s="43"/>
      <c r="H231" s="43"/>
    </row>
    <row r="232" spans="1:8" ht="14.25">
      <c r="A232" s="43"/>
      <c r="B232" s="43"/>
      <c r="C232" s="43"/>
      <c r="D232" s="43"/>
      <c r="E232" s="43"/>
      <c r="F232" s="43"/>
      <c r="G232" s="43"/>
      <c r="H232" s="43"/>
    </row>
    <row r="233" spans="1:8" ht="14.25">
      <c r="A233" s="43"/>
      <c r="B233" s="43"/>
      <c r="C233" s="43"/>
      <c r="D233" s="43"/>
      <c r="E233" s="43"/>
      <c r="F233" s="43"/>
      <c r="G233" s="43"/>
      <c r="H233" s="43"/>
    </row>
    <row r="234" spans="1:8" ht="14.25">
      <c r="A234" s="43"/>
      <c r="B234" s="43"/>
      <c r="C234" s="43"/>
      <c r="D234" s="43"/>
      <c r="E234" s="43"/>
      <c r="F234" s="43"/>
      <c r="G234" s="43"/>
      <c r="H234" s="43"/>
    </row>
    <row r="235" spans="1:8" ht="14.25">
      <c r="A235" s="43"/>
      <c r="B235" s="43"/>
      <c r="C235" s="43"/>
      <c r="D235" s="43"/>
      <c r="E235" s="43"/>
      <c r="F235" s="43"/>
      <c r="G235" s="43"/>
      <c r="H235" s="43"/>
    </row>
    <row r="236" spans="1:8" ht="14.25">
      <c r="A236" s="43"/>
      <c r="B236" s="43"/>
      <c r="C236" s="43"/>
      <c r="D236" s="43"/>
      <c r="E236" s="43"/>
      <c r="F236" s="43"/>
      <c r="G236" s="43"/>
      <c r="H236" s="43"/>
    </row>
    <row r="237" spans="1:8" ht="14.25">
      <c r="A237" s="43"/>
      <c r="B237" s="43"/>
      <c r="C237" s="43"/>
      <c r="D237" s="43"/>
      <c r="E237" s="43"/>
      <c r="F237" s="43"/>
      <c r="G237" s="43"/>
      <c r="H237" s="43"/>
    </row>
    <row r="238" spans="1:8" ht="14.25">
      <c r="A238" s="43"/>
      <c r="B238" s="43"/>
      <c r="C238" s="43"/>
      <c r="D238" s="43"/>
      <c r="E238" s="43"/>
      <c r="F238" s="43"/>
      <c r="G238" s="43"/>
      <c r="H238" s="43"/>
    </row>
    <row r="239" spans="1:8" ht="14.25">
      <c r="A239" s="43"/>
      <c r="B239" s="43"/>
      <c r="C239" s="43"/>
      <c r="D239" s="43"/>
      <c r="E239" s="43"/>
      <c r="F239" s="43"/>
      <c r="G239" s="43"/>
      <c r="H239" s="43"/>
    </row>
    <row r="240" spans="1:8" ht="14.25">
      <c r="A240" s="43"/>
      <c r="B240" s="43"/>
      <c r="C240" s="43"/>
      <c r="D240" s="43"/>
      <c r="E240" s="43"/>
      <c r="F240" s="43"/>
      <c r="G240" s="43"/>
      <c r="H240" s="43"/>
    </row>
    <row r="241" spans="1:8" ht="14.25">
      <c r="A241" s="43"/>
      <c r="B241" s="43"/>
      <c r="C241" s="43"/>
      <c r="D241" s="43"/>
      <c r="E241" s="43"/>
      <c r="F241" s="43"/>
      <c r="G241" s="43"/>
      <c r="H241" s="43"/>
    </row>
    <row r="242" spans="1:8" ht="14.25">
      <c r="A242" s="43"/>
      <c r="B242" s="43"/>
      <c r="C242" s="43"/>
      <c r="D242" s="43"/>
      <c r="E242" s="43"/>
      <c r="F242" s="43"/>
      <c r="G242" s="43"/>
      <c r="H242" s="43"/>
    </row>
    <row r="243" spans="1:8" ht="14.25">
      <c r="A243" s="43"/>
      <c r="B243" s="43"/>
      <c r="C243" s="43"/>
      <c r="D243" s="43"/>
      <c r="E243" s="43"/>
      <c r="F243" s="43"/>
      <c r="G243" s="43"/>
      <c r="H243" s="43"/>
    </row>
    <row r="244" spans="1:8" ht="14.25">
      <c r="A244" s="43"/>
      <c r="B244" s="43"/>
      <c r="C244" s="43"/>
      <c r="D244" s="43"/>
      <c r="E244" s="43"/>
      <c r="F244" s="43"/>
      <c r="G244" s="43"/>
      <c r="H244" s="43"/>
    </row>
    <row r="245" spans="1:8" ht="14.25">
      <c r="A245" s="43"/>
      <c r="B245" s="43"/>
      <c r="C245" s="43"/>
      <c r="D245" s="43"/>
      <c r="E245" s="43"/>
      <c r="F245" s="43"/>
      <c r="G245" s="43"/>
      <c r="H245" s="43"/>
    </row>
    <row r="246" spans="1:8" ht="14.25">
      <c r="A246" s="43"/>
      <c r="B246" s="43"/>
      <c r="C246" s="43"/>
      <c r="D246" s="43"/>
      <c r="E246" s="43"/>
      <c r="F246" s="43"/>
      <c r="G246" s="43"/>
      <c r="H246" s="43"/>
    </row>
    <row r="247" spans="1:8" ht="14.25">
      <c r="A247" s="43"/>
      <c r="B247" s="43"/>
      <c r="C247" s="43"/>
      <c r="D247" s="43"/>
      <c r="E247" s="43"/>
      <c r="F247" s="43"/>
      <c r="G247" s="43"/>
      <c r="H247" s="43"/>
    </row>
    <row r="248" spans="1:8" ht="14.25">
      <c r="A248" s="43"/>
      <c r="B248" s="43"/>
      <c r="C248" s="43"/>
      <c r="D248" s="43"/>
      <c r="E248" s="43"/>
      <c r="F248" s="43"/>
      <c r="G248" s="43"/>
      <c r="H248" s="43"/>
    </row>
    <row r="249" spans="1:8" ht="14.25">
      <c r="A249" s="43"/>
      <c r="B249" s="43"/>
      <c r="C249" s="43"/>
      <c r="D249" s="43"/>
      <c r="E249" s="43"/>
      <c r="F249" s="43"/>
      <c r="G249" s="43"/>
      <c r="H249" s="43"/>
    </row>
    <row r="250" spans="1:8" ht="14.25">
      <c r="A250" s="43"/>
      <c r="B250" s="43"/>
      <c r="C250" s="43"/>
      <c r="D250" s="43"/>
      <c r="E250" s="43"/>
      <c r="F250" s="43"/>
      <c r="G250" s="43"/>
      <c r="H250" s="43"/>
    </row>
    <row r="251" spans="1:8" ht="14.25">
      <c r="A251" s="43"/>
      <c r="B251" s="43"/>
      <c r="C251" s="43"/>
      <c r="D251" s="43"/>
      <c r="E251" s="43"/>
      <c r="F251" s="43"/>
      <c r="G251" s="43"/>
      <c r="H251" s="43"/>
    </row>
    <row r="252" spans="1:8" ht="14.25">
      <c r="A252" s="43"/>
      <c r="B252" s="43"/>
      <c r="C252" s="43"/>
      <c r="D252" s="43"/>
      <c r="E252" s="43"/>
      <c r="F252" s="43"/>
      <c r="G252" s="43"/>
      <c r="H252" s="43"/>
    </row>
    <row r="253" spans="1:8" ht="14.25">
      <c r="A253" s="43"/>
      <c r="B253" s="43"/>
      <c r="C253" s="43"/>
      <c r="D253" s="43"/>
      <c r="E253" s="43"/>
      <c r="F253" s="43"/>
      <c r="G253" s="43"/>
      <c r="H253" s="43"/>
    </row>
    <row r="254" spans="1:8" ht="14.25">
      <c r="A254" s="43"/>
      <c r="B254" s="43"/>
      <c r="C254" s="43"/>
      <c r="D254" s="43"/>
      <c r="E254" s="43"/>
      <c r="F254" s="43"/>
      <c r="G254" s="43"/>
      <c r="H254" s="43"/>
    </row>
    <row r="255" spans="1:8" ht="14.25">
      <c r="A255" s="43"/>
      <c r="B255" s="43"/>
      <c r="C255" s="43"/>
      <c r="D255" s="43"/>
      <c r="E255" s="43"/>
      <c r="F255" s="43"/>
      <c r="G255" s="43"/>
      <c r="H255" s="43"/>
    </row>
    <row r="256" spans="1:8" ht="14.25">
      <c r="A256" s="43"/>
      <c r="B256" s="43"/>
      <c r="C256" s="43"/>
      <c r="D256" s="43"/>
      <c r="E256" s="43"/>
      <c r="F256" s="43"/>
      <c r="G256" s="43"/>
      <c r="H256" s="43"/>
    </row>
    <row r="257" spans="1:8" ht="14.25">
      <c r="A257" s="43"/>
      <c r="B257" s="43"/>
      <c r="C257" s="43"/>
      <c r="D257" s="43"/>
      <c r="E257" s="43"/>
      <c r="F257" s="43"/>
      <c r="G257" s="43"/>
      <c r="H257" s="43"/>
    </row>
    <row r="258" spans="1:8" ht="14.25">
      <c r="A258" s="43"/>
      <c r="B258" s="43"/>
      <c r="C258" s="43"/>
      <c r="D258" s="43"/>
      <c r="E258" s="43"/>
      <c r="F258" s="43"/>
      <c r="G258" s="43"/>
      <c r="H258" s="43"/>
    </row>
    <row r="259" spans="1:8" ht="14.25">
      <c r="A259" s="43"/>
      <c r="B259" s="43"/>
      <c r="C259" s="43"/>
      <c r="D259" s="43"/>
      <c r="E259" s="43"/>
      <c r="F259" s="43"/>
      <c r="G259" s="43"/>
      <c r="H259" s="43"/>
    </row>
    <row r="260" spans="1:8" ht="14.25">
      <c r="A260" s="43"/>
      <c r="B260" s="43"/>
      <c r="C260" s="43"/>
      <c r="D260" s="43"/>
      <c r="E260" s="43"/>
      <c r="F260" s="43"/>
      <c r="G260" s="43"/>
      <c r="H260" s="43"/>
    </row>
    <row r="261" spans="1:8" ht="14.25">
      <c r="A261" s="43"/>
      <c r="B261" s="43"/>
      <c r="C261" s="43"/>
      <c r="D261" s="43"/>
      <c r="E261" s="43"/>
      <c r="F261" s="43"/>
      <c r="G261" s="43"/>
      <c r="H261" s="43"/>
    </row>
    <row r="262" spans="1:8" ht="14.25">
      <c r="A262" s="43"/>
      <c r="B262" s="43"/>
      <c r="C262" s="43"/>
      <c r="D262" s="43"/>
      <c r="E262" s="43"/>
      <c r="F262" s="43"/>
      <c r="G262" s="43"/>
      <c r="H262" s="43"/>
    </row>
    <row r="263" spans="1:8" ht="14.25">
      <c r="A263" s="43"/>
      <c r="B263" s="43"/>
      <c r="C263" s="43"/>
      <c r="D263" s="43"/>
      <c r="E263" s="43"/>
      <c r="F263" s="43"/>
      <c r="G263" s="43"/>
      <c r="H263" s="43"/>
    </row>
    <row r="264" spans="1:8" ht="14.25">
      <c r="A264" s="43"/>
      <c r="B264" s="43"/>
      <c r="C264" s="43"/>
      <c r="D264" s="43"/>
      <c r="E264" s="43"/>
      <c r="F264" s="43"/>
      <c r="G264" s="43"/>
      <c r="H264" s="43"/>
    </row>
    <row r="265" spans="1:8" ht="14.25">
      <c r="A265" s="43"/>
      <c r="B265" s="43"/>
      <c r="C265" s="43"/>
      <c r="D265" s="43"/>
      <c r="E265" s="43"/>
      <c r="F265" s="43"/>
      <c r="G265" s="43"/>
      <c r="H265" s="43"/>
    </row>
    <row r="266" spans="1:8" ht="14.25">
      <c r="A266" s="43"/>
      <c r="B266" s="43"/>
      <c r="C266" s="43"/>
      <c r="D266" s="43"/>
      <c r="E266" s="43"/>
      <c r="F266" s="43"/>
      <c r="G266" s="43"/>
      <c r="H266" s="43"/>
    </row>
    <row r="267" spans="1:8" ht="14.25">
      <c r="A267" s="43"/>
      <c r="B267" s="43"/>
      <c r="C267" s="43"/>
      <c r="D267" s="43"/>
      <c r="E267" s="43"/>
      <c r="F267" s="43"/>
      <c r="G267" s="43"/>
      <c r="H267" s="43"/>
    </row>
    <row r="268" spans="1:8" ht="14.25">
      <c r="A268" s="43"/>
      <c r="B268" s="43"/>
      <c r="C268" s="43"/>
      <c r="D268" s="43"/>
      <c r="E268" s="43"/>
      <c r="F268" s="43"/>
      <c r="G268" s="43"/>
      <c r="H268" s="43"/>
    </row>
    <row r="269" spans="1:8" ht="14.25">
      <c r="A269" s="43"/>
      <c r="B269" s="43"/>
      <c r="C269" s="43"/>
      <c r="D269" s="43"/>
      <c r="E269" s="43"/>
      <c r="F269" s="43"/>
      <c r="G269" s="43"/>
      <c r="H269" s="43"/>
    </row>
    <row r="270" spans="1:8" ht="14.25">
      <c r="A270" s="43"/>
      <c r="B270" s="43"/>
      <c r="C270" s="43"/>
      <c r="D270" s="43"/>
      <c r="E270" s="43"/>
      <c r="F270" s="43"/>
      <c r="G270" s="43"/>
      <c r="H270" s="43"/>
    </row>
    <row r="271" spans="1:8" ht="14.25">
      <c r="A271" s="43"/>
      <c r="B271" s="43"/>
      <c r="C271" s="43"/>
      <c r="D271" s="43"/>
      <c r="E271" s="43"/>
      <c r="F271" s="43"/>
      <c r="G271" s="43"/>
      <c r="H271" s="43"/>
    </row>
    <row r="272" spans="1:8" ht="14.25">
      <c r="A272" s="43"/>
      <c r="B272" s="43"/>
      <c r="C272" s="43"/>
      <c r="D272" s="43"/>
      <c r="E272" s="43"/>
      <c r="F272" s="43"/>
      <c r="G272" s="43"/>
      <c r="H272" s="43"/>
    </row>
    <row r="273" spans="1:8" ht="14.25">
      <c r="A273" s="43"/>
      <c r="B273" s="43"/>
      <c r="C273" s="43"/>
      <c r="D273" s="43"/>
      <c r="E273" s="43"/>
      <c r="F273" s="43"/>
      <c r="G273" s="43"/>
      <c r="H273" s="43"/>
    </row>
    <row r="274" spans="1:8" ht="14.25">
      <c r="A274" s="43"/>
      <c r="B274" s="43"/>
      <c r="C274" s="43"/>
      <c r="D274" s="43"/>
      <c r="E274" s="43"/>
      <c r="F274" s="43"/>
      <c r="G274" s="43"/>
      <c r="H274" s="43"/>
    </row>
    <row r="275" spans="1:8" ht="14.25">
      <c r="A275" s="43"/>
      <c r="B275" s="43"/>
      <c r="C275" s="43"/>
      <c r="D275" s="43"/>
      <c r="E275" s="43"/>
      <c r="F275" s="43"/>
      <c r="G275" s="43"/>
      <c r="H275" s="43"/>
    </row>
    <row r="276" spans="1:8" ht="14.25">
      <c r="A276" s="43"/>
      <c r="B276" s="43"/>
      <c r="C276" s="43"/>
      <c r="D276" s="43"/>
      <c r="E276" s="43"/>
      <c r="F276" s="43"/>
      <c r="G276" s="43"/>
      <c r="H276" s="43"/>
    </row>
    <row r="277" spans="1:8" ht="14.25">
      <c r="A277" s="43"/>
      <c r="B277" s="43"/>
      <c r="C277" s="43"/>
      <c r="D277" s="43"/>
      <c r="E277" s="43"/>
      <c r="F277" s="43"/>
      <c r="G277" s="43"/>
      <c r="H277" s="43"/>
    </row>
    <row r="278" spans="1:8" ht="14.25">
      <c r="A278" s="43"/>
      <c r="B278" s="43"/>
      <c r="C278" s="43"/>
      <c r="D278" s="43"/>
      <c r="E278" s="43"/>
      <c r="F278" s="43"/>
      <c r="G278" s="43"/>
      <c r="H278" s="43"/>
    </row>
    <row r="279" spans="1:8" ht="14.25">
      <c r="A279" s="43"/>
      <c r="B279" s="43"/>
      <c r="C279" s="43"/>
      <c r="D279" s="43"/>
      <c r="E279" s="43"/>
      <c r="F279" s="43"/>
      <c r="G279" s="43"/>
      <c r="H279" s="43"/>
    </row>
    <row r="280" spans="1:8" ht="14.25">
      <c r="A280" s="43"/>
      <c r="B280" s="43"/>
      <c r="C280" s="43"/>
      <c r="D280" s="43"/>
      <c r="E280" s="43"/>
      <c r="F280" s="43"/>
      <c r="G280" s="43"/>
      <c r="H280" s="43"/>
    </row>
    <row r="281" spans="1:8" ht="14.25">
      <c r="A281" s="43"/>
      <c r="B281" s="43"/>
      <c r="C281" s="43"/>
      <c r="D281" s="43"/>
      <c r="E281" s="43"/>
      <c r="F281" s="43"/>
      <c r="G281" s="43"/>
      <c r="H281" s="43"/>
    </row>
    <row r="282" spans="1:8" ht="14.25">
      <c r="A282" s="43"/>
      <c r="B282" s="43"/>
      <c r="C282" s="43"/>
      <c r="D282" s="43"/>
      <c r="E282" s="43"/>
      <c r="F282" s="43"/>
      <c r="G282" s="43"/>
      <c r="H282" s="43"/>
    </row>
    <row r="283" spans="1:8" ht="14.25">
      <c r="A283" s="43"/>
      <c r="B283" s="43"/>
      <c r="C283" s="43"/>
      <c r="D283" s="43"/>
      <c r="E283" s="43"/>
      <c r="F283" s="43"/>
      <c r="G283" s="43"/>
      <c r="H283" s="43"/>
    </row>
    <row r="284" spans="1:8" ht="14.25">
      <c r="A284" s="43"/>
      <c r="B284" s="43"/>
      <c r="C284" s="43"/>
      <c r="D284" s="43"/>
      <c r="E284" s="43"/>
      <c r="F284" s="43"/>
      <c r="G284" s="43"/>
      <c r="H284" s="43"/>
    </row>
    <row r="285" spans="1:8" ht="14.25">
      <c r="A285" s="43"/>
      <c r="B285" s="43"/>
      <c r="C285" s="43"/>
      <c r="D285" s="43"/>
      <c r="E285" s="43"/>
      <c r="F285" s="43"/>
      <c r="G285" s="43"/>
      <c r="H285" s="43"/>
    </row>
    <row r="286" spans="1:8" ht="14.25">
      <c r="A286" s="43"/>
      <c r="B286" s="43"/>
      <c r="C286" s="43"/>
      <c r="D286" s="43"/>
      <c r="E286" s="43"/>
      <c r="F286" s="43"/>
      <c r="G286" s="43"/>
      <c r="H286" s="43"/>
    </row>
    <row r="287" spans="1:8" ht="14.25">
      <c r="A287" s="43"/>
      <c r="B287" s="43"/>
      <c r="C287" s="43"/>
      <c r="D287" s="43"/>
      <c r="E287" s="43"/>
      <c r="F287" s="43"/>
      <c r="G287" s="43"/>
      <c r="H287" s="43"/>
    </row>
  </sheetData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"/>
  <sheetViews>
    <sheetView showGridLines="0" zoomScalePageLayoutView="0" workbookViewId="0" topLeftCell="A1">
      <selection activeCell="A24" sqref="A24"/>
    </sheetView>
  </sheetViews>
  <sheetFormatPr defaultColWidth="11.421875" defaultRowHeight="12.75"/>
  <cols>
    <col min="6" max="6" width="9.00390625" style="0" customWidth="1"/>
    <col min="7" max="7" width="9.28125" style="0" customWidth="1"/>
  </cols>
  <sheetData>
    <row r="1" ht="13.5" thickBot="1"/>
    <row r="2" spans="3:7" ht="20.25">
      <c r="C2" s="71"/>
      <c r="D2" s="72" t="s">
        <v>3</v>
      </c>
      <c r="E2" s="73"/>
      <c r="F2" s="74"/>
      <c r="G2" s="75"/>
    </row>
    <row r="3" spans="3:7" ht="21" thickBot="1">
      <c r="C3" s="76"/>
      <c r="D3" s="82" t="s">
        <v>4</v>
      </c>
      <c r="E3" s="83"/>
      <c r="F3" s="84"/>
      <c r="G3" s="77"/>
    </row>
    <row r="5" spans="1:8" ht="15">
      <c r="A5" s="43" t="s">
        <v>37</v>
      </c>
      <c r="G5" s="81">
        <f>'Tilgung_jä-V'!B6/100</f>
        <v>0.05</v>
      </c>
      <c r="H5" t="s">
        <v>38</v>
      </c>
    </row>
    <row r="6" spans="5:8" ht="15">
      <c r="E6" s="80"/>
      <c r="G6" s="81">
        <f>'Tilgung_jä-V'!B7/100</f>
        <v>0.02</v>
      </c>
      <c r="H6" t="s">
        <v>39</v>
      </c>
    </row>
  </sheetData>
  <sheetProtection/>
  <printOptions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Berufl. Schulen des Kreises Co</dc:creator>
  <cp:keywords/>
  <dc:description/>
  <cp:lastModifiedBy>Horst</cp:lastModifiedBy>
  <dcterms:created xsi:type="dcterms:W3CDTF">2002-12-28T11:34:57Z</dcterms:created>
  <dcterms:modified xsi:type="dcterms:W3CDTF">2011-06-19T18:59:21Z</dcterms:modified>
  <cp:category/>
  <cp:version/>
  <cp:contentType/>
  <cp:contentStatus/>
</cp:coreProperties>
</file>